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rozpočet'!$A$1:$M$143</definedName>
  </definedNames>
  <calcPr fullCalcOnLoad="1"/>
</workbook>
</file>

<file path=xl/sharedStrings.xml><?xml version="1.0" encoding="utf-8"?>
<sst xmlns="http://schemas.openxmlformats.org/spreadsheetml/2006/main" count="233" uniqueCount="190">
  <si>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</si>
  <si>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</si>
  <si>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</si>
  <si>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</si>
  <si>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</si>
  <si>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</si>
  <si>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</si>
  <si>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</si>
  <si>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</si>
  <si>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</si>
  <si>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</si>
  <si>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</si>
  <si>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</si>
  <si>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</si>
  <si>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</si>
  <si>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</si>
  <si>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</si>
  <si>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kapitálové výdaje - investiční transfery PO</t>
  </si>
  <si>
    <t>položka</t>
  </si>
  <si>
    <t>v tis. Kč na 1 deset. místo</t>
  </si>
  <si>
    <t>Celkem</t>
  </si>
  <si>
    <t xml:space="preserve">Nové limity: </t>
  </si>
  <si>
    <t>Úprava</t>
  </si>
  <si>
    <t>UR</t>
  </si>
  <si>
    <t>kapitálové výdaje</t>
  </si>
  <si>
    <t>Oblastní nemocnice Jičín a. s.</t>
  </si>
  <si>
    <t>Oblastní nemocnice Náchod a. s.</t>
  </si>
  <si>
    <t>ZD/09/414</t>
  </si>
  <si>
    <t>II. Etapa Generelu ON Náchod a. s.</t>
  </si>
  <si>
    <t>investiční transfery a. s.</t>
  </si>
  <si>
    <t>běžné výdaje odvětví</t>
  </si>
  <si>
    <t>Oblastní nemocnice Rychnov nad Kněžnou a. s.</t>
  </si>
  <si>
    <t>Oblastní nemocnice Trutnov a. s.</t>
  </si>
  <si>
    <t>Městská nemocnice, a. s., Dvůr Králové n/L.</t>
  </si>
  <si>
    <t>Zdravotnický holding KHK a. s.</t>
  </si>
  <si>
    <t>ZD/09/434</t>
  </si>
  <si>
    <t>Síťová infrastruktura - dokončení digitalizace</t>
  </si>
  <si>
    <t>Sdružení ozdravoven a léčeben okresu Trutnov</t>
  </si>
  <si>
    <t>Zdravotnická záchranná služba KHK</t>
  </si>
  <si>
    <t>kapitálové výdaje - budovy, haly a stavby</t>
  </si>
  <si>
    <t>kapitálové výdaje - investiční transfery a. s.</t>
  </si>
  <si>
    <t>běžné výdaje - opravy a udržování</t>
  </si>
  <si>
    <t>neinvestiční transfery PO</t>
  </si>
  <si>
    <t>běžné výdaje - neinvestiční transfery PO</t>
  </si>
  <si>
    <t>Odvětví: zdravotnictví</t>
  </si>
  <si>
    <t>ZD/11/441</t>
  </si>
  <si>
    <t>ZD/12/402</t>
  </si>
  <si>
    <t>ZD/11/444</t>
  </si>
  <si>
    <t>Dodávka a implem.sys.FaMa. Upgrade impl. SW podp. FaMa</t>
  </si>
  <si>
    <t>Oprava kanalizace I. a II. etapa</t>
  </si>
  <si>
    <t>Rekonstrukce rozvodu vzduchu pro operační sály</t>
  </si>
  <si>
    <t>ZD/12/435</t>
  </si>
  <si>
    <t>ZD/12/455</t>
  </si>
  <si>
    <t>Investice ve smyslu vyhl. MZ ČR č.221/2010</t>
  </si>
  <si>
    <t>ZD/13/421</t>
  </si>
  <si>
    <t>ZD/13/422</t>
  </si>
  <si>
    <t>ostatní kapitálové výdaje - rezervy kapitálových výdajů</t>
  </si>
  <si>
    <r>
      <t xml:space="preserve">změna dle usnesení Rady KHK a Zast. KHK                                                                                      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</si>
  <si>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r>
      <t>změna dle usnesení Rady KHK a Zastupitelstva KHK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2. </t>
    </r>
    <r>
      <rPr>
        <b/>
        <i/>
        <sz val="10"/>
        <rFont val="Arial"/>
        <family val="2"/>
      </rPr>
      <t>změna rozpočtu KHK</t>
    </r>
  </si>
  <si>
    <t>ZD/13/428</t>
  </si>
  <si>
    <t>Zateplení garáží a zázemí pro ZZS KHK - středisko Opočno</t>
  </si>
  <si>
    <t>ZD/13/429</t>
  </si>
  <si>
    <t>Příspěvek na přístrojové vybavení iktového centra</t>
  </si>
  <si>
    <t>ZD/13/434</t>
  </si>
  <si>
    <t>Centralizace pracovišť sterilizace a výst. kompresor. a vakuové st.</t>
  </si>
  <si>
    <t>ZD/13/440</t>
  </si>
  <si>
    <t>Zřízení ředírny cytostatik</t>
  </si>
  <si>
    <t>Sanitní vozidla</t>
  </si>
  <si>
    <t>ZD/13/443</t>
  </si>
  <si>
    <t>Výměna podlah. krytin v obj. interny a LDN-A nem. Nový Bydžov</t>
  </si>
  <si>
    <t>ZD/13/444</t>
  </si>
  <si>
    <t>Výměna podlah. krytin v obj. POO a RTO nem. Jičín</t>
  </si>
  <si>
    <t>ZD/13/448</t>
  </si>
  <si>
    <t>Výměna vstupních dveří do objektu ortopedie</t>
  </si>
  <si>
    <t>neinvestiční transfery a. s.</t>
  </si>
  <si>
    <t>běžné výdaje - neinvestiční transfery a. s.</t>
  </si>
  <si>
    <t>ZD/13/457</t>
  </si>
  <si>
    <t>Přístrojové vybavení odd. mikrobiologie - fin. př.</t>
  </si>
  <si>
    <t>ZD/13/458</t>
  </si>
  <si>
    <t>ZD/13/461</t>
  </si>
  <si>
    <t>Vým. oken a opr. omítek na objektu LDN, č.p. 1503 a přidruž. obj.</t>
  </si>
  <si>
    <t>ostatní služby</t>
  </si>
  <si>
    <t>ZD/13/465</t>
  </si>
  <si>
    <t>Oprava rozvodů teplé vody a cirkulace v LDN-A nem. Nový Bydžov</t>
  </si>
  <si>
    <t>ZD/13/466</t>
  </si>
  <si>
    <t>Výměna oken na interním pavilonu Horní nemocnice ON Náchod</t>
  </si>
  <si>
    <t>ZD/13/467</t>
  </si>
  <si>
    <t>Změna topného média (plynofikace) v sídle ZZS KHK - stř. Opočno</t>
  </si>
  <si>
    <t>ZD/13/469</t>
  </si>
  <si>
    <t>Finanční příspěvek na nákup labor. nábytku pro odd. mikrobiologie</t>
  </si>
  <si>
    <t>ZD/13/471</t>
  </si>
  <si>
    <t>Finanční příspěvek na nákup kardiologické sondy pro interní odd.</t>
  </si>
  <si>
    <t>ZD/13/472</t>
  </si>
  <si>
    <t>Fin.přísp. na zpr. studie - Infrastuktury nasaz. jednot. systemu NIS</t>
  </si>
  <si>
    <t>ZD/13/473</t>
  </si>
  <si>
    <t>Skiagoskopicko-skiagrafická stěna pro ON Náchod</t>
  </si>
  <si>
    <t>ZD/13/474</t>
  </si>
  <si>
    <t>ZD/13/475</t>
  </si>
  <si>
    <t>Rekonstrukce opěrné zdi a parkoviště u interního pavilonu</t>
  </si>
  <si>
    <t>ZD/13/476</t>
  </si>
  <si>
    <t>Vyvíječ páry a parní sterilizátor</t>
  </si>
  <si>
    <t>kapitálové výdaje - stroje a zařízení</t>
  </si>
  <si>
    <t>ZD/13/478</t>
  </si>
  <si>
    <t>Kardiosonda pro ÚZ na oddělení ARO</t>
  </si>
  <si>
    <t>ZD/13/481</t>
  </si>
  <si>
    <t>Rekonstr. rozv. vzduchu pro lůž.odd. GIDP, ort., chir., ARO - hav.</t>
  </si>
  <si>
    <t>Stav. úpr. lůžkové části ortoped. a chir. - objem. studie a zprac. jednostupňové PD</t>
  </si>
  <si>
    <t>Kapitola 50 - Fond rozvoje a reprodukce Královéhradeckého kraje rok 2014 - sumář 1. zm. rozpočtu</t>
  </si>
  <si>
    <t>navýšení - Zastupitelstvo ze dne 3. 2. 2014</t>
  </si>
  <si>
    <t>II. úprava - navýšení - převod nedočerp. fin. prostř. k 31.12.13 do r. 2014, usnesení Zast. ze dne 3.2.2014</t>
  </si>
  <si>
    <t>Zastupitelstvo 9. 12. 2013</t>
  </si>
  <si>
    <t>III. uvolnění - zapojení nedočerp. fin. prostř. k 31.12.13 do r. 2014, usnesení Zast. ze dne 3.2.2014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</si>
  <si>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2014</t>
    </r>
    <r>
      <rPr>
        <sz val="10"/>
        <rFont val="Arial"/>
        <family val="2"/>
      </rPr>
      <t xml:space="preserve"> Zastupitelstvo 9.12.2013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</si>
  <si>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13.1.2014 Zastupitelstva konaného dne 3.2.2014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</si>
  <si>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</t>
    </r>
  </si>
  <si>
    <t>Rekonstrukce přípravny radiofarmak na OMM nem. Jičín</t>
  </si>
  <si>
    <t>ZD/14/402</t>
  </si>
  <si>
    <t>Doplnění pracoviště multidisciplinární JIP nem. Broumov</t>
  </si>
  <si>
    <t>ZD/14/403</t>
  </si>
  <si>
    <t>ZD/14/405</t>
  </si>
  <si>
    <t>ZD/14/406</t>
  </si>
  <si>
    <t>Vodní chlazení náhr. zdroje 1.- 2. el. energie, změna média</t>
  </si>
  <si>
    <t>ZD/14/404</t>
  </si>
  <si>
    <t>Výměna lan u 4 ks lůžkových výtahů, pavilon GIDP</t>
  </si>
  <si>
    <t>PD Výstavby konsolidovaných laboratoří</t>
  </si>
  <si>
    <t>ZD/14/408</t>
  </si>
  <si>
    <t>Kompresorová stanice s vyvíječem kyslíku</t>
  </si>
  <si>
    <t>ZD/14/409</t>
  </si>
  <si>
    <t>Krizová připravenost - spoluúčast</t>
  </si>
  <si>
    <t>ZD/14/401</t>
  </si>
  <si>
    <t>Oprava zadních vstupů do hl. obj. nem. Broumov, vč.el.inst.+rozv.v.</t>
  </si>
  <si>
    <t>ZD/14/407</t>
  </si>
  <si>
    <t>Odstranění závad v rozvodu medicinálních plynů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</si>
  <si>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10.3.2014 Zastupitelstva konaného dne 31.3.2014  </t>
    </r>
  </si>
  <si>
    <t>ZD/14/410</t>
  </si>
  <si>
    <t>Úprava prostor pro chir.ambul. LDN - B, nem. Nový Byd., vč. PD</t>
  </si>
  <si>
    <t>ZD/14/411</t>
  </si>
  <si>
    <t>ZD/14/412</t>
  </si>
  <si>
    <t>Výměna potrubí studené a teplé vody v kolektoru obj. POO, Jičín</t>
  </si>
  <si>
    <t>Výměna podlah. krytiny na odděleních - pavilon oper. oborů, Jičín</t>
  </si>
  <si>
    <t>ZD/14/413</t>
  </si>
  <si>
    <t>Oprava výtahu v budově LDN - A, Nový Bydžov</t>
  </si>
  <si>
    <t>ZD/14/414</t>
  </si>
  <si>
    <t>Rekonstrukce prostor pro úklid.činnost, šatny, sklady, provoz.kanc.</t>
  </si>
  <si>
    <t>ZD/14/415</t>
  </si>
  <si>
    <t>Dodávka a montáž klimatizace na OKB Náchod</t>
  </si>
  <si>
    <t>stroje a zařízení</t>
  </si>
  <si>
    <t>ZD/14/416</t>
  </si>
  <si>
    <t>Rekonstr.soc.prostor pro lék. pokoj  ve 3.NP,zhot.vst.katru Hor.nem.</t>
  </si>
  <si>
    <t>ZD/14/417</t>
  </si>
  <si>
    <t>ZD/14/418</t>
  </si>
  <si>
    <t>Oprava vnitřních prostor na oddělení endoskopie</t>
  </si>
  <si>
    <t>ZD/14/419</t>
  </si>
  <si>
    <t>Vsakovací kanalizační jímka, lůžková psychiatrie Nové Město</t>
  </si>
  <si>
    <t>Vým.hl.vstup.dveří do obj. Horní nem. a části krytina nad vst.</t>
  </si>
  <si>
    <t>ZD/14/420</t>
  </si>
  <si>
    <t>Oprava oplocení areálu lůžkové psychiatrie Nové Město</t>
  </si>
  <si>
    <t>Zhotovení rozv.vzduchu a přísl.pro oper.sály chir. a ort., vč. PD</t>
  </si>
  <si>
    <t>Oprava přístupových schodů k LSPP, vč. opr. beton podlah údržby</t>
  </si>
  <si>
    <t>ZD/14/421</t>
  </si>
  <si>
    <t>Oprava kanalizační šachty u budovy ARO</t>
  </si>
  <si>
    <t>ZD/14/422</t>
  </si>
  <si>
    <t>Centrální sterilizace - instal.vzduchotech a elektropřísl.,vč. st.prac.</t>
  </si>
  <si>
    <t>ZD/14/423</t>
  </si>
  <si>
    <t>Rozšíření centrálního rozvodu kyslíku na oddělení interny v 4.NP</t>
  </si>
  <si>
    <t>ZD/14/424</t>
  </si>
  <si>
    <t>Laboratorní trakt - PD</t>
  </si>
  <si>
    <t>ZD/14/425</t>
  </si>
  <si>
    <t>Zdravotnické přístroje</t>
  </si>
  <si>
    <t>Rekonstrukce oplocení a vstupu objektu nem. Jičín, včetně PD</t>
  </si>
  <si>
    <t>ZD/14/426</t>
  </si>
  <si>
    <t>PD laboratoře a onkologie</t>
  </si>
  <si>
    <t>ZD/14/427</t>
  </si>
  <si>
    <t>Oprava výtahu THO</t>
  </si>
  <si>
    <t>ZD/14/428</t>
  </si>
  <si>
    <t>Oprava havarijního komínu u spalovny (revizní závada)</t>
  </si>
  <si>
    <t>ZD/14/429</t>
  </si>
  <si>
    <t>Oprava ekonomizéru kotle pro spalování odpadů</t>
  </si>
  <si>
    <t>ZD/14/430</t>
  </si>
  <si>
    <t>Výtah - sklad (1 ks), jedná se o dva výtahy</t>
  </si>
  <si>
    <t>ZD/14/431</t>
  </si>
  <si>
    <t>Mělnická bouda - oprava pláště budovy</t>
  </si>
  <si>
    <t>Léčebna pro dlouhodobě nemocné Hradec Králové</t>
  </si>
  <si>
    <t>ZD/14/432</t>
  </si>
  <si>
    <t>navýšení - Zastupitelstvo ze dne 31. 3. 2014</t>
  </si>
  <si>
    <t>V. uvolnění - zapojení navýšeného limitu, usnesení Zast. ze dne 31. 3. 2014</t>
  </si>
  <si>
    <t>VI. snížení nerozděleného zůstatku, usnesení Zast. ze dne 31. 3. 2014</t>
  </si>
  <si>
    <t>Oprava fasády a výměna oken - PD</t>
  </si>
  <si>
    <t>St.úpr.pavilonu GIDP-odvětr.soc.zař.,izol.box JIP,úpr.endoskop.,instal.protipož.dv.</t>
  </si>
  <si>
    <t>IV. navýšení - z rezervy pro zdravotnictví, usnesení Zast. ze dne 31 . 3. 2014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</si>
</sst>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8" applyAlignment="0">
      <protection/>
    </xf>
    <xf numFmtId="0" fontId="50" fillId="0" borderId="0" applyNumberFormat="0" applyFill="0" applyBorder="0" applyAlignment="0" applyProtection="0"/>
    <xf numFmtId="0" fontId="51" fillId="25" borderId="9" applyNumberFormat="0" applyAlignment="0" applyProtection="0"/>
    <xf numFmtId="0" fontId="52" fillId="26" borderId="9" applyNumberFormat="0" applyAlignment="0" applyProtection="0"/>
    <xf numFmtId="0" fontId="53" fillId="26" borderId="10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6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7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" fontId="0" fillId="0" borderId="15" xfId="0" applyNumberFormat="1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4" fontId="0" fillId="0" borderId="27" xfId="0" applyNumberFormat="1" applyFont="1" applyBorder="1" applyAlignment="1">
      <alignment horizontal="left"/>
    </xf>
    <xf numFmtId="164" fontId="7" fillId="0" borderId="28" xfId="0" applyNumberFormat="1" applyFont="1" applyBorder="1" applyAlignment="1">
      <alignment horizontal="right"/>
    </xf>
    <xf numFmtId="164" fontId="0" fillId="33" borderId="29" xfId="0" applyNumberFormat="1" applyFont="1" applyFill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left"/>
    </xf>
    <xf numFmtId="164" fontId="0" fillId="0" borderId="21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4" fontId="0" fillId="0" borderId="23" xfId="0" applyNumberFormat="1" applyFont="1" applyFill="1" applyBorder="1" applyAlignment="1">
      <alignment horizontal="left"/>
    </xf>
    <xf numFmtId="0" fontId="4" fillId="0" borderId="2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4" fontId="0" fillId="0" borderId="24" xfId="0" applyNumberFormat="1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wrapText="1"/>
    </xf>
    <xf numFmtId="0" fontId="0" fillId="0" borderId="3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1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/>
    </xf>
    <xf numFmtId="164" fontId="7" fillId="0" borderId="36" xfId="0" applyNumberFormat="1" applyFont="1" applyBorder="1" applyAlignment="1">
      <alignment horizontal="right"/>
    </xf>
    <xf numFmtId="164" fontId="4" fillId="34" borderId="37" xfId="0" applyNumberFormat="1" applyFont="1" applyFill="1" applyBorder="1" applyAlignment="1">
      <alignment horizontal="right"/>
    </xf>
    <xf numFmtId="164" fontId="0" fillId="0" borderId="38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39" xfId="0" applyBorder="1" applyAlignment="1">
      <alignment horizontal="left"/>
    </xf>
    <xf numFmtId="164" fontId="12" fillId="0" borderId="40" xfId="0" applyNumberFormat="1" applyFont="1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41" xfId="0" applyBorder="1" applyAlignment="1">
      <alignment horizontal="left"/>
    </xf>
    <xf numFmtId="164" fontId="13" fillId="33" borderId="29" xfId="0" applyNumberFormat="1" applyFont="1" applyFill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164" fontId="12" fillId="0" borderId="44" xfId="0" applyNumberFormat="1" applyFont="1" applyBorder="1" applyAlignment="1">
      <alignment horizontal="right"/>
    </xf>
    <xf numFmtId="0" fontId="4" fillId="0" borderId="26" xfId="0" applyFont="1" applyBorder="1" applyAlignment="1">
      <alignment horizontal="left"/>
    </xf>
    <xf numFmtId="164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39" xfId="0" applyNumberFormat="1" applyFont="1" applyBorder="1" applyAlignment="1">
      <alignment horizontal="right"/>
    </xf>
    <xf numFmtId="164" fontId="0" fillId="0" borderId="41" xfId="0" applyNumberFormat="1" applyFont="1" applyBorder="1" applyAlignment="1">
      <alignment horizontal="right"/>
    </xf>
    <xf numFmtId="164" fontId="3" fillId="0" borderId="47" xfId="0" applyNumberFormat="1" applyFont="1" applyBorder="1" applyAlignment="1">
      <alignment horizontal="right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4" fillId="33" borderId="11" xfId="0" applyFont="1" applyFill="1" applyBorder="1" applyAlignment="1">
      <alignment horizontal="center" wrapText="1"/>
    </xf>
    <xf numFmtId="0" fontId="0" fillId="0" borderId="48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164" fontId="0" fillId="0" borderId="49" xfId="0" applyNumberFormat="1" applyFont="1" applyBorder="1" applyAlignment="1">
      <alignment horizontal="right"/>
    </xf>
    <xf numFmtId="164" fontId="0" fillId="0" borderId="37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0" fontId="0" fillId="0" borderId="5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51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4" fontId="0" fillId="0" borderId="42" xfId="0" applyNumberFormat="1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164" fontId="0" fillId="0" borderId="43" xfId="0" applyNumberFormat="1" applyFont="1" applyBorder="1" applyAlignment="1">
      <alignment horizontal="right"/>
    </xf>
    <xf numFmtId="164" fontId="3" fillId="35" borderId="13" xfId="0" applyNumberFormat="1" applyFont="1" applyFill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30" xfId="0" applyNumberForma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0" fontId="4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left"/>
    </xf>
    <xf numFmtId="0" fontId="6" fillId="0" borderId="53" xfId="0" applyFont="1" applyFill="1" applyBorder="1" applyAlignment="1">
      <alignment horizontal="left"/>
    </xf>
    <xf numFmtId="4" fontId="0" fillId="0" borderId="53" xfId="0" applyNumberFormat="1" applyFont="1" applyFill="1" applyBorder="1" applyAlignment="1">
      <alignment horizontal="left"/>
    </xf>
    <xf numFmtId="164" fontId="11" fillId="0" borderId="53" xfId="0" applyNumberFormat="1" applyFont="1" applyFill="1" applyBorder="1" applyAlignment="1">
      <alignment horizontal="right"/>
    </xf>
    <xf numFmtId="164" fontId="0" fillId="33" borderId="52" xfId="0" applyNumberFormat="1" applyFont="1" applyFill="1" applyBorder="1" applyAlignment="1">
      <alignment horizontal="right"/>
    </xf>
    <xf numFmtId="0" fontId="4" fillId="0" borderId="5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left"/>
    </xf>
    <xf numFmtId="4" fontId="4" fillId="0" borderId="19" xfId="0" applyNumberFormat="1" applyFont="1" applyBorder="1" applyAlignment="1">
      <alignment horizontal="left"/>
    </xf>
    <xf numFmtId="4" fontId="0" fillId="0" borderId="34" xfId="0" applyNumberFormat="1" applyFont="1" applyFill="1" applyBorder="1" applyAlignment="1">
      <alignment horizontal="left"/>
    </xf>
    <xf numFmtId="164" fontId="4" fillId="36" borderId="34" xfId="0" applyNumberFormat="1" applyFont="1" applyFill="1" applyBorder="1" applyAlignment="1">
      <alignment horizontal="right"/>
    </xf>
    <xf numFmtId="164" fontId="55" fillId="33" borderId="29" xfId="0" applyNumberFormat="1" applyFont="1" applyFill="1" applyBorder="1" applyAlignment="1">
      <alignment horizontal="right"/>
    </xf>
    <xf numFmtId="164" fontId="56" fillId="33" borderId="29" xfId="0" applyNumberFormat="1" applyFont="1" applyFill="1" applyBorder="1" applyAlignment="1">
      <alignment horizontal="right"/>
    </xf>
    <xf numFmtId="164" fontId="57" fillId="33" borderId="29" xfId="0" applyNumberFormat="1" applyFont="1" applyFill="1" applyBorder="1" applyAlignment="1">
      <alignment horizontal="right"/>
    </xf>
    <xf numFmtId="164" fontId="4" fillId="37" borderId="55" xfId="0" applyNumberFormat="1" applyFont="1" applyFill="1" applyBorder="1" applyAlignment="1">
      <alignment horizontal="right"/>
    </xf>
    <xf numFmtId="164" fontId="57" fillId="33" borderId="54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0" fontId="6" fillId="0" borderId="53" xfId="0" applyFont="1" applyFill="1" applyBorder="1" applyAlignment="1">
      <alignment horizontal="left" wrapText="1"/>
    </xf>
    <xf numFmtId="164" fontId="13" fillId="33" borderId="54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left"/>
    </xf>
    <xf numFmtId="164" fontId="11" fillId="0" borderId="24" xfId="0" applyNumberFormat="1" applyFont="1" applyFill="1" applyBorder="1" applyAlignment="1">
      <alignment horizontal="right" wrapText="1"/>
    </xf>
    <xf numFmtId="0" fontId="0" fillId="0" borderId="5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left"/>
    </xf>
    <xf numFmtId="4" fontId="0" fillId="0" borderId="34" xfId="0" applyNumberFormat="1" applyFont="1" applyFill="1" applyBorder="1" applyAlignment="1">
      <alignment horizontal="left" wrapText="1"/>
    </xf>
    <xf numFmtId="164" fontId="4" fillId="34" borderId="34" xfId="0" applyNumberFormat="1" applyFont="1" applyFill="1" applyBorder="1" applyAlignment="1">
      <alignment horizontal="right"/>
    </xf>
    <xf numFmtId="164" fontId="55" fillId="33" borderId="54" xfId="0" applyNumberFormat="1" applyFont="1" applyFill="1" applyBorder="1" applyAlignment="1">
      <alignment horizontal="right"/>
    </xf>
    <xf numFmtId="164" fontId="4" fillId="38" borderId="38" xfId="0" applyNumberFormat="1" applyFont="1" applyFill="1" applyBorder="1" applyAlignment="1">
      <alignment horizontal="right"/>
    </xf>
    <xf numFmtId="164" fontId="57" fillId="33" borderId="30" xfId="0" applyNumberFormat="1" applyFont="1" applyFill="1" applyBorder="1" applyAlignment="1">
      <alignment horizontal="right"/>
    </xf>
    <xf numFmtId="0" fontId="0" fillId="0" borderId="56" xfId="0" applyFont="1" applyBorder="1" applyAlignment="1">
      <alignment horizontal="left"/>
    </xf>
    <xf numFmtId="164" fontId="0" fillId="0" borderId="57" xfId="0" applyNumberFormat="1" applyFont="1" applyFill="1" applyBorder="1" applyAlignment="1">
      <alignment horizontal="right"/>
    </xf>
    <xf numFmtId="164" fontId="0" fillId="33" borderId="33" xfId="0" applyNumberFormat="1" applyFill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0" borderId="58" xfId="0" applyNumberFormat="1" applyFont="1" applyBorder="1" applyAlignment="1">
      <alignment horizontal="right"/>
    </xf>
    <xf numFmtId="164" fontId="0" fillId="0" borderId="38" xfId="0" applyNumberFormat="1" applyFont="1" applyBorder="1" applyAlignment="1">
      <alignment horizontal="right"/>
    </xf>
    <xf numFmtId="164" fontId="4" fillId="38" borderId="59" xfId="0" applyNumberFormat="1" applyFont="1" applyFill="1" applyBorder="1" applyAlignment="1">
      <alignment horizontal="right"/>
    </xf>
    <xf numFmtId="164" fontId="4" fillId="37" borderId="37" xfId="0" applyNumberFormat="1" applyFont="1" applyFill="1" applyBorder="1" applyAlignment="1">
      <alignment horizontal="right"/>
    </xf>
    <xf numFmtId="164" fontId="11" fillId="0" borderId="58" xfId="0" applyNumberFormat="1" applyFont="1" applyFill="1" applyBorder="1" applyAlignment="1">
      <alignment horizontal="right"/>
    </xf>
    <xf numFmtId="164" fontId="4" fillId="34" borderId="38" xfId="0" applyNumberFormat="1" applyFont="1" applyFill="1" applyBorder="1" applyAlignment="1">
      <alignment horizontal="right"/>
    </xf>
    <xf numFmtId="164" fontId="11" fillId="0" borderId="37" xfId="0" applyNumberFormat="1" applyFont="1" applyFill="1" applyBorder="1" applyAlignment="1">
      <alignment horizontal="right"/>
    </xf>
    <xf numFmtId="164" fontId="11" fillId="0" borderId="58" xfId="0" applyNumberFormat="1" applyFont="1" applyFill="1" applyBorder="1" applyAlignment="1">
      <alignment horizontal="right" wrapText="1"/>
    </xf>
    <xf numFmtId="164" fontId="4" fillId="34" borderId="59" xfId="0" applyNumberFormat="1" applyFont="1" applyFill="1" applyBorder="1" applyAlignment="1">
      <alignment horizontal="right"/>
    </xf>
    <xf numFmtId="164" fontId="11" fillId="0" borderId="60" xfId="0" applyNumberFormat="1" applyFont="1" applyFill="1" applyBorder="1" applyAlignment="1">
      <alignment horizontal="right"/>
    </xf>
    <xf numFmtId="164" fontId="4" fillId="36" borderId="59" xfId="0" applyNumberFormat="1" applyFont="1" applyFill="1" applyBorder="1" applyAlignment="1">
      <alignment horizontal="right"/>
    </xf>
    <xf numFmtId="164" fontId="0" fillId="0" borderId="55" xfId="0" applyNumberFormat="1" applyFont="1" applyFill="1" applyBorder="1" applyAlignment="1">
      <alignment horizontal="right"/>
    </xf>
    <xf numFmtId="164" fontId="9" fillId="0" borderId="20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164" fontId="9" fillId="0" borderId="47" xfId="0" applyNumberFormat="1" applyFont="1" applyBorder="1" applyAlignment="1">
      <alignment horizontal="right"/>
    </xf>
    <xf numFmtId="164" fontId="8" fillId="0" borderId="39" xfId="0" applyNumberFormat="1" applyFont="1" applyBorder="1" applyAlignment="1">
      <alignment horizontal="right"/>
    </xf>
    <xf numFmtId="164" fontId="7" fillId="0" borderId="44" xfId="0" applyNumberFormat="1" applyFont="1" applyBorder="1" applyAlignment="1">
      <alignment horizontal="right"/>
    </xf>
    <xf numFmtId="0" fontId="0" fillId="0" borderId="5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57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164" fontId="0" fillId="0" borderId="46" xfId="0" applyNumberFormat="1" applyFont="1" applyFill="1" applyBorder="1" applyAlignment="1">
      <alignment horizontal="right"/>
    </xf>
    <xf numFmtId="4" fontId="0" fillId="0" borderId="51" xfId="0" applyNumberFormat="1" applyFont="1" applyFill="1" applyBorder="1" applyAlignment="1">
      <alignment horizontal="left"/>
    </xf>
    <xf numFmtId="0" fontId="0" fillId="0" borderId="8" xfId="47" applyFont="1" applyFill="1" applyBorder="1">
      <alignment/>
      <protection/>
    </xf>
    <xf numFmtId="0" fontId="0" fillId="0" borderId="8" xfId="47" applyFont="1" applyBorder="1" applyAlignment="1">
      <alignment horizontal="left" vertical="center" wrapText="1"/>
      <protection/>
    </xf>
    <xf numFmtId="0" fontId="0" fillId="39" borderId="8" xfId="48" applyFont="1" applyFill="1" applyBorder="1" applyAlignment="1">
      <alignment horizontal="left" vertical="center" wrapText="1"/>
      <protection/>
    </xf>
    <xf numFmtId="164" fontId="4" fillId="37" borderId="57" xfId="0" applyNumberFormat="1" applyFont="1" applyFill="1" applyBorder="1" applyAlignment="1">
      <alignment horizontal="right"/>
    </xf>
    <xf numFmtId="164" fontId="56" fillId="33" borderId="30" xfId="0" applyNumberFormat="1" applyFont="1" applyFill="1" applyBorder="1" applyAlignment="1">
      <alignment horizontal="right"/>
    </xf>
    <xf numFmtId="164" fontId="4" fillId="37" borderId="38" xfId="0" applyNumberFormat="1" applyFont="1" applyFill="1" applyBorder="1" applyAlignment="1">
      <alignment horizontal="right"/>
    </xf>
    <xf numFmtId="164" fontId="0" fillId="0" borderId="51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left"/>
    </xf>
    <xf numFmtId="0" fontId="0" fillId="39" borderId="8" xfId="47" applyFont="1" applyFill="1" applyBorder="1">
      <alignment/>
      <protection/>
    </xf>
    <xf numFmtId="0" fontId="0" fillId="0" borderId="8" xfId="48" applyFont="1" applyFill="1" applyBorder="1" applyAlignment="1">
      <alignment horizontal="left" wrapText="1"/>
      <protection/>
    </xf>
    <xf numFmtId="164" fontId="4" fillId="34" borderId="57" xfId="0" applyNumberFormat="1" applyFont="1" applyFill="1" applyBorder="1" applyAlignment="1">
      <alignment horizontal="right"/>
    </xf>
    <xf numFmtId="164" fontId="0" fillId="0" borderId="37" xfId="0" applyNumberFormat="1" applyFont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0" fillId="39" borderId="21" xfId="47" applyFont="1" applyFill="1" applyBorder="1">
      <alignment/>
      <protection/>
    </xf>
    <xf numFmtId="4" fontId="0" fillId="0" borderId="0" xfId="0" applyNumberFormat="1" applyAlignment="1">
      <alignment horizontal="right"/>
    </xf>
    <xf numFmtId="0" fontId="0" fillId="0" borderId="49" xfId="0" applyBorder="1" applyAlignment="1">
      <alignment horizontal="left"/>
    </xf>
    <xf numFmtId="164" fontId="8" fillId="0" borderId="49" xfId="0" applyNumberFormat="1" applyFont="1" applyBorder="1" applyAlignment="1">
      <alignment horizontal="right"/>
    </xf>
    <xf numFmtId="164" fontId="12" fillId="0" borderId="61" xfId="0" applyNumberFormat="1" applyFont="1" applyBorder="1" applyAlignment="1">
      <alignment horizontal="right"/>
    </xf>
    <xf numFmtId="164" fontId="12" fillId="0" borderId="62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0" fillId="0" borderId="16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Styl 1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55.8515625" style="0" customWidth="1"/>
    <col min="6" max="13" width="13.00390625" style="0" customWidth="1"/>
  </cols>
  <sheetData>
    <row r="1" spans="1:13" s="1" customFormat="1" ht="19.5" customHeight="1">
      <c r="A1" s="12" t="s">
        <v>107</v>
      </c>
      <c r="B1" s="13"/>
      <c r="C1" s="13"/>
      <c r="D1" s="13"/>
      <c r="E1" s="13"/>
      <c r="F1" s="13"/>
      <c r="G1" s="13"/>
      <c r="H1" s="11"/>
      <c r="I1" s="11"/>
      <c r="J1" s="11"/>
      <c r="K1" s="11"/>
      <c r="L1" s="11"/>
      <c r="M1" s="11"/>
    </row>
    <row r="2" spans="1:13" ht="13.5" thickBot="1">
      <c r="A2" s="11"/>
      <c r="B2" s="11"/>
      <c r="C2" s="11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customHeight="1" thickBot="1">
      <c r="A3" s="11"/>
      <c r="B3" s="11"/>
      <c r="C3" s="11"/>
      <c r="D3" s="14"/>
      <c r="E3" s="192" t="s">
        <v>1</v>
      </c>
      <c r="F3" s="193"/>
      <c r="G3" s="194">
        <v>40539.5</v>
      </c>
      <c r="H3" s="15"/>
      <c r="I3" s="15"/>
      <c r="J3" s="15"/>
      <c r="K3" s="15"/>
      <c r="L3" s="14"/>
      <c r="M3" s="14"/>
    </row>
    <row r="4" spans="1:13" ht="15" customHeight="1">
      <c r="A4" s="11"/>
      <c r="B4" s="11"/>
      <c r="C4" s="11"/>
      <c r="D4" s="14"/>
      <c r="E4" s="16" t="s">
        <v>108</v>
      </c>
      <c r="F4" s="99"/>
      <c r="G4" s="195">
        <v>42847.1</v>
      </c>
      <c r="H4" s="15"/>
      <c r="I4" s="15"/>
      <c r="J4" s="15"/>
      <c r="K4" s="15"/>
      <c r="L4" s="14"/>
      <c r="M4" s="14"/>
    </row>
    <row r="5" spans="1:13" ht="15" customHeight="1">
      <c r="A5" s="11"/>
      <c r="B5" s="11"/>
      <c r="C5" s="11"/>
      <c r="D5" s="14"/>
      <c r="E5" s="174" t="s">
        <v>184</v>
      </c>
      <c r="F5" s="219"/>
      <c r="G5" s="220">
        <v>25000</v>
      </c>
      <c r="H5" s="15"/>
      <c r="I5" s="15"/>
      <c r="J5" s="15"/>
      <c r="K5" s="15"/>
      <c r="L5" s="14"/>
      <c r="M5" s="14"/>
    </row>
    <row r="6" spans="1:13" ht="15" customHeight="1" thickBot="1">
      <c r="A6" s="11"/>
      <c r="B6" s="11"/>
      <c r="C6" s="11"/>
      <c r="D6" s="14"/>
      <c r="E6" s="22" t="s">
        <v>20</v>
      </c>
      <c r="F6" s="24"/>
      <c r="G6" s="191">
        <f>SUM(G3:G5)</f>
        <v>108386.6</v>
      </c>
      <c r="H6" s="15"/>
      <c r="I6" s="15"/>
      <c r="J6" s="15"/>
      <c r="K6" s="15"/>
      <c r="L6" s="14"/>
      <c r="M6" s="14"/>
    </row>
    <row r="7" spans="1:13" ht="15" customHeight="1">
      <c r="A7" s="35" t="s">
        <v>44</v>
      </c>
      <c r="B7" s="14"/>
      <c r="C7" s="14"/>
      <c r="D7" s="14"/>
      <c r="E7" s="91"/>
      <c r="F7" s="91"/>
      <c r="G7" s="92"/>
      <c r="H7" s="15"/>
      <c r="I7" s="15"/>
      <c r="J7" s="15"/>
      <c r="K7" s="15"/>
      <c r="L7" s="14"/>
      <c r="M7" s="14"/>
    </row>
    <row r="8" spans="1:13" ht="15" customHeight="1" thickBot="1">
      <c r="A8" s="14"/>
      <c r="B8" s="14"/>
      <c r="C8" s="14"/>
      <c r="D8" s="14"/>
      <c r="E8" s="14"/>
      <c r="F8" s="14"/>
      <c r="G8" s="19"/>
      <c r="H8" s="15"/>
      <c r="I8" s="15"/>
      <c r="J8" s="15"/>
      <c r="K8" s="15"/>
      <c r="L8" s="14"/>
      <c r="M8" s="14"/>
    </row>
    <row r="9" spans="1:13" ht="15" customHeight="1" thickBot="1">
      <c r="A9" s="18" t="s">
        <v>0</v>
      </c>
      <c r="B9" s="20"/>
      <c r="C9" s="20"/>
      <c r="D9" s="20"/>
      <c r="E9" s="20"/>
      <c r="F9" s="20"/>
      <c r="G9" s="44">
        <v>40539.5</v>
      </c>
      <c r="H9" s="98" t="s">
        <v>21</v>
      </c>
      <c r="I9" s="109"/>
      <c r="J9" s="109"/>
      <c r="K9" s="109"/>
      <c r="L9" s="10"/>
      <c r="M9" s="10"/>
    </row>
    <row r="10" spans="1:13" ht="15" customHeight="1">
      <c r="A10" s="16" t="s">
        <v>2</v>
      </c>
      <c r="B10" s="17"/>
      <c r="C10" s="17"/>
      <c r="D10" s="17"/>
      <c r="E10" s="17" t="s">
        <v>110</v>
      </c>
      <c r="F10" s="99"/>
      <c r="G10" s="100">
        <v>-38700</v>
      </c>
      <c r="H10" s="15"/>
      <c r="I10" s="15"/>
      <c r="J10" s="15"/>
      <c r="K10" s="15"/>
      <c r="L10" s="10"/>
      <c r="M10" s="10"/>
    </row>
    <row r="11" spans="1:13" ht="15" customHeight="1">
      <c r="A11" s="108" t="s">
        <v>3</v>
      </c>
      <c r="B11" s="105"/>
      <c r="C11" s="105"/>
      <c r="D11" s="105"/>
      <c r="E11" s="105"/>
      <c r="F11" s="106"/>
      <c r="G11" s="196">
        <f>G9+G10</f>
        <v>1839.5</v>
      </c>
      <c r="H11" s="15"/>
      <c r="I11" s="15"/>
      <c r="J11" s="15"/>
      <c r="K11" s="15"/>
      <c r="L11" s="10"/>
      <c r="M11" s="10"/>
    </row>
    <row r="12" spans="1:13" ht="15" customHeight="1">
      <c r="A12" s="197" t="s">
        <v>109</v>
      </c>
      <c r="B12" s="105"/>
      <c r="C12" s="105"/>
      <c r="D12" s="105"/>
      <c r="E12" s="105"/>
      <c r="F12" s="106"/>
      <c r="G12" s="107">
        <v>42847.1</v>
      </c>
      <c r="H12" s="15"/>
      <c r="I12" s="15"/>
      <c r="J12" s="15"/>
      <c r="K12" s="15"/>
      <c r="L12" s="10"/>
      <c r="M12" s="10"/>
    </row>
    <row r="13" spans="1:13" ht="15" customHeight="1">
      <c r="A13" s="198" t="s">
        <v>111</v>
      </c>
      <c r="B13" s="101"/>
      <c r="C13" s="101"/>
      <c r="D13" s="101"/>
      <c r="E13" s="101"/>
      <c r="F13" s="102"/>
      <c r="G13" s="107">
        <v>-39841.4</v>
      </c>
      <c r="H13" s="15"/>
      <c r="I13" s="15"/>
      <c r="J13" s="15"/>
      <c r="K13" s="15"/>
      <c r="L13" s="10"/>
      <c r="M13" s="10"/>
    </row>
    <row r="14" spans="1:13" ht="15" customHeight="1">
      <c r="A14" s="108" t="s">
        <v>3</v>
      </c>
      <c r="B14" s="101"/>
      <c r="C14" s="101"/>
      <c r="D14" s="101"/>
      <c r="E14" s="101"/>
      <c r="F14" s="102"/>
      <c r="G14" s="196">
        <v>4845.2</v>
      </c>
      <c r="H14" s="15"/>
      <c r="I14" s="15"/>
      <c r="J14" s="15"/>
      <c r="K14" s="15"/>
      <c r="L14" s="10"/>
      <c r="M14" s="10"/>
    </row>
    <row r="15" spans="1:13" ht="15" customHeight="1">
      <c r="A15" s="41" t="s">
        <v>189</v>
      </c>
      <c r="B15" s="101"/>
      <c r="C15" s="101"/>
      <c r="D15" s="101"/>
      <c r="E15" s="101"/>
      <c r="F15" s="102"/>
      <c r="G15" s="222">
        <v>25000</v>
      </c>
      <c r="H15" s="15"/>
      <c r="I15" s="15"/>
      <c r="J15" s="15"/>
      <c r="K15" s="15"/>
      <c r="L15" s="10"/>
      <c r="M15" s="10"/>
    </row>
    <row r="16" spans="1:13" ht="15" customHeight="1">
      <c r="A16" s="41" t="s">
        <v>185</v>
      </c>
      <c r="B16" s="101"/>
      <c r="C16" s="101"/>
      <c r="D16" s="101"/>
      <c r="E16" s="101"/>
      <c r="F16" s="102"/>
      <c r="G16" s="222">
        <v>-25000</v>
      </c>
      <c r="H16" s="15"/>
      <c r="I16" s="15"/>
      <c r="J16" s="15"/>
      <c r="K16" s="15"/>
      <c r="L16" s="10"/>
      <c r="M16" s="10"/>
    </row>
    <row r="17" spans="1:13" ht="15" customHeight="1">
      <c r="A17" s="174" t="s">
        <v>186</v>
      </c>
      <c r="B17" s="10"/>
      <c r="C17" s="10"/>
      <c r="D17" s="10"/>
      <c r="E17" s="10"/>
      <c r="F17" s="219"/>
      <c r="G17" s="221">
        <v>-4729.3</v>
      </c>
      <c r="H17" s="15"/>
      <c r="I17" s="15"/>
      <c r="J17" s="15"/>
      <c r="K17" s="15"/>
      <c r="L17" s="10"/>
      <c r="M17" s="10"/>
    </row>
    <row r="18" spans="1:13" ht="15" customHeight="1" thickBot="1">
      <c r="A18" s="22" t="s">
        <v>3</v>
      </c>
      <c r="B18" s="23"/>
      <c r="C18" s="23"/>
      <c r="D18" s="23"/>
      <c r="E18" s="23"/>
      <c r="F18" s="24"/>
      <c r="G18" s="95">
        <f>G9+G10+G12+G13+G17</f>
        <v>115.89999999999691</v>
      </c>
      <c r="H18" s="110">
        <f>G9+G12+G15</f>
        <v>108386.6</v>
      </c>
      <c r="I18" s="98"/>
      <c r="J18" s="98"/>
      <c r="K18" s="98"/>
      <c r="L18" s="10"/>
      <c r="M18" s="10"/>
    </row>
    <row r="19" spans="1:13" ht="15" customHeight="1">
      <c r="A19" s="33"/>
      <c r="B19" s="10"/>
      <c r="C19" s="10"/>
      <c r="D19" s="10"/>
      <c r="E19" s="10"/>
      <c r="F19" s="10"/>
      <c r="G19" s="92"/>
      <c r="H19" s="15"/>
      <c r="I19" s="98"/>
      <c r="J19" s="98"/>
      <c r="K19" s="98"/>
      <c r="L19" s="10"/>
      <c r="M19" s="10"/>
    </row>
    <row r="20" spans="1:13" ht="12" customHeight="1" thickBot="1">
      <c r="A20" s="10"/>
      <c r="B20" s="10"/>
      <c r="C20" s="10"/>
      <c r="D20" s="10"/>
      <c r="E20" s="10"/>
      <c r="F20" s="10"/>
      <c r="G20" s="21"/>
      <c r="H20" s="15" t="s">
        <v>19</v>
      </c>
      <c r="I20" s="15"/>
      <c r="J20" s="15"/>
      <c r="K20" s="15"/>
      <c r="L20" s="14"/>
      <c r="M20" s="14"/>
    </row>
    <row r="21" spans="1:13" ht="57.75" customHeight="1" thickBot="1">
      <c r="A21" s="10"/>
      <c r="B21" s="10"/>
      <c r="C21" s="10"/>
      <c r="D21" s="10"/>
      <c r="E21" s="10"/>
      <c r="F21" s="10"/>
      <c r="G21" s="21"/>
      <c r="H21" s="224" t="s">
        <v>57</v>
      </c>
      <c r="I21" s="226"/>
      <c r="J21" s="227"/>
      <c r="K21" s="225"/>
      <c r="L21" s="224" t="s">
        <v>58</v>
      </c>
      <c r="M21" s="225"/>
    </row>
    <row r="22" spans="1:13" ht="107.25" customHeight="1" thickBot="1">
      <c r="A22" s="2" t="s">
        <v>14</v>
      </c>
      <c r="B22" s="3" t="s">
        <v>4</v>
      </c>
      <c r="C22" s="9" t="s">
        <v>5</v>
      </c>
      <c r="D22" s="4" t="s">
        <v>6</v>
      </c>
      <c r="E22" s="4" t="s">
        <v>7</v>
      </c>
      <c r="F22" s="4" t="s">
        <v>12</v>
      </c>
      <c r="G22" s="56" t="s">
        <v>112</v>
      </c>
      <c r="H22" s="123" t="s">
        <v>113</v>
      </c>
      <c r="I22" s="56" t="s">
        <v>11</v>
      </c>
      <c r="J22" s="123" t="s">
        <v>133</v>
      </c>
      <c r="K22" s="56" t="s">
        <v>11</v>
      </c>
      <c r="L22" s="55" t="s">
        <v>114</v>
      </c>
      <c r="M22" s="5" t="s">
        <v>11</v>
      </c>
    </row>
    <row r="23" spans="1:13" ht="14.25" customHeight="1">
      <c r="A23" s="73">
        <v>92</v>
      </c>
      <c r="B23" s="74">
        <v>3522</v>
      </c>
      <c r="C23" s="74"/>
      <c r="D23" s="165"/>
      <c r="E23" s="75" t="s">
        <v>25</v>
      </c>
      <c r="F23" s="76"/>
      <c r="G23" s="94">
        <f>SUM(G36+G37+G39)</f>
        <v>2000</v>
      </c>
      <c r="H23" s="48"/>
      <c r="I23" s="94">
        <f>SUM(I36+I37+I39)</f>
        <v>7249.2</v>
      </c>
      <c r="J23" s="48"/>
      <c r="K23" s="183">
        <f>SUM(K36+K37+K39)</f>
        <v>22787.4</v>
      </c>
      <c r="L23" s="48"/>
      <c r="M23" s="183"/>
    </row>
    <row r="24" spans="1:13" ht="14.25" customHeight="1">
      <c r="A24" s="61"/>
      <c r="B24" s="54"/>
      <c r="C24" s="54">
        <v>6313</v>
      </c>
      <c r="D24" s="199" t="s">
        <v>99</v>
      </c>
      <c r="E24" s="204" t="s">
        <v>100</v>
      </c>
      <c r="F24" s="201"/>
      <c r="G24" s="97">
        <v>0</v>
      </c>
      <c r="H24" s="46">
        <v>3900</v>
      </c>
      <c r="I24" s="97">
        <f aca="true" t="shared" si="0" ref="I24:I32">G24+H24</f>
        <v>3900</v>
      </c>
      <c r="J24" s="46"/>
      <c r="K24" s="97">
        <f aca="true" t="shared" si="1" ref="K24:K35">I24+J24</f>
        <v>3900</v>
      </c>
      <c r="L24" s="46"/>
      <c r="M24" s="97"/>
    </row>
    <row r="25" spans="1:13" ht="14.25" customHeight="1">
      <c r="A25" s="61"/>
      <c r="B25" s="54"/>
      <c r="C25" s="54">
        <v>6121</v>
      </c>
      <c r="D25" s="199" t="s">
        <v>96</v>
      </c>
      <c r="E25" s="204" t="s">
        <v>115</v>
      </c>
      <c r="F25" s="201"/>
      <c r="G25" s="97">
        <v>2000</v>
      </c>
      <c r="H25" s="46">
        <v>130</v>
      </c>
      <c r="I25" s="97">
        <f t="shared" si="0"/>
        <v>2130</v>
      </c>
      <c r="J25" s="46"/>
      <c r="K25" s="97">
        <f t="shared" si="1"/>
        <v>2130</v>
      </c>
      <c r="L25" s="46"/>
      <c r="M25" s="97"/>
    </row>
    <row r="26" spans="1:13" ht="14.25" customHeight="1">
      <c r="A26" s="61"/>
      <c r="B26" s="54"/>
      <c r="C26" s="54">
        <v>6121</v>
      </c>
      <c r="D26" s="199" t="s">
        <v>51</v>
      </c>
      <c r="E26" s="25" t="s">
        <v>169</v>
      </c>
      <c r="F26" s="201"/>
      <c r="G26" s="97">
        <v>0</v>
      </c>
      <c r="H26" s="46">
        <v>400</v>
      </c>
      <c r="I26" s="97">
        <f t="shared" si="0"/>
        <v>400</v>
      </c>
      <c r="J26" s="46">
        <v>6500</v>
      </c>
      <c r="K26" s="97">
        <f t="shared" si="1"/>
        <v>6900</v>
      </c>
      <c r="L26" s="46"/>
      <c r="M26" s="97"/>
    </row>
    <row r="27" spans="1:13" ht="14.25" customHeight="1">
      <c r="A27" s="69"/>
      <c r="B27" s="77"/>
      <c r="C27" s="77">
        <v>6121</v>
      </c>
      <c r="D27" s="200" t="s">
        <v>134</v>
      </c>
      <c r="E27" s="25" t="s">
        <v>135</v>
      </c>
      <c r="F27" s="209"/>
      <c r="G27" s="129">
        <v>0</v>
      </c>
      <c r="H27" s="45"/>
      <c r="I27" s="97">
        <v>0</v>
      </c>
      <c r="J27" s="45">
        <v>665</v>
      </c>
      <c r="K27" s="97">
        <f t="shared" si="1"/>
        <v>665</v>
      </c>
      <c r="L27" s="45"/>
      <c r="M27" s="97"/>
    </row>
    <row r="28" spans="1:13" ht="14.25" customHeight="1">
      <c r="A28" s="69"/>
      <c r="B28" s="77"/>
      <c r="C28" s="77">
        <v>6121</v>
      </c>
      <c r="D28" s="200" t="s">
        <v>170</v>
      </c>
      <c r="E28" s="25" t="s">
        <v>171</v>
      </c>
      <c r="F28" s="209"/>
      <c r="G28" s="129">
        <v>0</v>
      </c>
      <c r="H28" s="45"/>
      <c r="I28" s="97">
        <v>0</v>
      </c>
      <c r="J28" s="45">
        <v>7500</v>
      </c>
      <c r="K28" s="97">
        <f t="shared" si="1"/>
        <v>7500</v>
      </c>
      <c r="L28" s="45"/>
      <c r="M28" s="97"/>
    </row>
    <row r="29" spans="1:13" ht="14.25" customHeight="1">
      <c r="A29" s="69"/>
      <c r="B29" s="77"/>
      <c r="C29" s="77">
        <v>5171</v>
      </c>
      <c r="D29" s="200" t="s">
        <v>45</v>
      </c>
      <c r="E29" s="25" t="s">
        <v>49</v>
      </c>
      <c r="F29" s="202"/>
      <c r="G29" s="129">
        <v>0</v>
      </c>
      <c r="H29" s="45">
        <v>732.4</v>
      </c>
      <c r="I29" s="97">
        <f t="shared" si="0"/>
        <v>732.4</v>
      </c>
      <c r="J29" s="45"/>
      <c r="K29" s="97">
        <f t="shared" si="1"/>
        <v>732.4</v>
      </c>
      <c r="L29" s="45"/>
      <c r="M29" s="97"/>
    </row>
    <row r="30" spans="1:13" ht="14.25" customHeight="1">
      <c r="A30" s="69"/>
      <c r="B30" s="77"/>
      <c r="C30" s="77">
        <v>5171</v>
      </c>
      <c r="D30" s="31" t="s">
        <v>68</v>
      </c>
      <c r="E30" s="25" t="s">
        <v>69</v>
      </c>
      <c r="F30" s="59"/>
      <c r="G30" s="129">
        <v>0</v>
      </c>
      <c r="H30" s="45">
        <v>23.1</v>
      </c>
      <c r="I30" s="97">
        <f t="shared" si="0"/>
        <v>23.1</v>
      </c>
      <c r="J30" s="45">
        <v>-23.1</v>
      </c>
      <c r="K30" s="97">
        <f t="shared" si="1"/>
        <v>0</v>
      </c>
      <c r="L30" s="45"/>
      <c r="M30" s="129"/>
    </row>
    <row r="31" spans="1:13" ht="14.25" customHeight="1">
      <c r="A31" s="69"/>
      <c r="B31" s="77"/>
      <c r="C31" s="77">
        <v>5171</v>
      </c>
      <c r="D31" s="31" t="s">
        <v>70</v>
      </c>
      <c r="E31" s="25" t="s">
        <v>71</v>
      </c>
      <c r="F31" s="59"/>
      <c r="G31" s="129">
        <v>0</v>
      </c>
      <c r="H31" s="45">
        <v>31.4</v>
      </c>
      <c r="I31" s="97">
        <f t="shared" si="0"/>
        <v>31.4</v>
      </c>
      <c r="J31" s="45">
        <v>-31.4</v>
      </c>
      <c r="K31" s="97">
        <f t="shared" si="1"/>
        <v>0</v>
      </c>
      <c r="L31" s="45"/>
      <c r="M31" s="129"/>
    </row>
    <row r="32" spans="1:13" ht="14.25" customHeight="1">
      <c r="A32" s="69"/>
      <c r="B32" s="77"/>
      <c r="C32" s="77">
        <v>5171</v>
      </c>
      <c r="D32" s="31" t="s">
        <v>82</v>
      </c>
      <c r="E32" s="25" t="s">
        <v>83</v>
      </c>
      <c r="F32" s="59"/>
      <c r="G32" s="129">
        <v>0</v>
      </c>
      <c r="H32" s="45">
        <v>32.3</v>
      </c>
      <c r="I32" s="97">
        <f t="shared" si="0"/>
        <v>32.3</v>
      </c>
      <c r="J32" s="45">
        <v>-32.3</v>
      </c>
      <c r="K32" s="97">
        <f t="shared" si="1"/>
        <v>0</v>
      </c>
      <c r="L32" s="45"/>
      <c r="M32" s="129"/>
    </row>
    <row r="33" spans="1:13" ht="14.25" customHeight="1">
      <c r="A33" s="69"/>
      <c r="B33" s="77"/>
      <c r="C33" s="77">
        <v>5171</v>
      </c>
      <c r="D33" s="31" t="s">
        <v>136</v>
      </c>
      <c r="E33" s="25" t="s">
        <v>138</v>
      </c>
      <c r="F33" s="59"/>
      <c r="G33" s="129">
        <v>0</v>
      </c>
      <c r="H33" s="45"/>
      <c r="I33" s="129">
        <v>0</v>
      </c>
      <c r="J33" s="45">
        <v>550</v>
      </c>
      <c r="K33" s="97">
        <f t="shared" si="1"/>
        <v>550</v>
      </c>
      <c r="L33" s="45"/>
      <c r="M33" s="129"/>
    </row>
    <row r="34" spans="1:13" ht="14.25" customHeight="1">
      <c r="A34" s="69"/>
      <c r="B34" s="77"/>
      <c r="C34" s="77">
        <v>5171</v>
      </c>
      <c r="D34" s="31" t="s">
        <v>137</v>
      </c>
      <c r="E34" s="25" t="s">
        <v>139</v>
      </c>
      <c r="F34" s="59"/>
      <c r="G34" s="129">
        <v>0</v>
      </c>
      <c r="H34" s="45"/>
      <c r="I34" s="129">
        <v>0</v>
      </c>
      <c r="J34" s="45">
        <v>200</v>
      </c>
      <c r="K34" s="129">
        <f t="shared" si="1"/>
        <v>200</v>
      </c>
      <c r="L34" s="45"/>
      <c r="M34" s="129"/>
    </row>
    <row r="35" spans="1:13" ht="14.25" customHeight="1">
      <c r="A35" s="69"/>
      <c r="B35" s="77"/>
      <c r="C35" s="77">
        <v>5171</v>
      </c>
      <c r="D35" s="31" t="s">
        <v>140</v>
      </c>
      <c r="E35" s="25" t="s">
        <v>141</v>
      </c>
      <c r="F35" s="59"/>
      <c r="G35" s="129">
        <v>0</v>
      </c>
      <c r="H35" s="45"/>
      <c r="I35" s="129">
        <v>0</v>
      </c>
      <c r="J35" s="45">
        <v>210</v>
      </c>
      <c r="K35" s="129">
        <f t="shared" si="1"/>
        <v>210</v>
      </c>
      <c r="L35" s="45"/>
      <c r="M35" s="129"/>
    </row>
    <row r="36" spans="1:13" ht="14.25" customHeight="1">
      <c r="A36" s="69"/>
      <c r="B36" s="77"/>
      <c r="C36" s="70">
        <v>6121</v>
      </c>
      <c r="D36" s="31"/>
      <c r="E36" s="29" t="s">
        <v>24</v>
      </c>
      <c r="F36" s="59"/>
      <c r="G36" s="96">
        <f>G25</f>
        <v>2000</v>
      </c>
      <c r="H36" s="157">
        <f>H25+H26</f>
        <v>530</v>
      </c>
      <c r="I36" s="96">
        <f>SUM(G36:H36)</f>
        <v>2530</v>
      </c>
      <c r="J36" s="157">
        <f>J26+J27+J28</f>
        <v>14665</v>
      </c>
      <c r="K36" s="96">
        <f>SUM(I36:J36)</f>
        <v>17195</v>
      </c>
      <c r="L36" s="157"/>
      <c r="M36" s="96"/>
    </row>
    <row r="37" spans="1:13" ht="14.25" customHeight="1">
      <c r="A37" s="69"/>
      <c r="B37" s="77"/>
      <c r="C37" s="70">
        <v>6313</v>
      </c>
      <c r="D37" s="31"/>
      <c r="E37" s="26" t="s">
        <v>29</v>
      </c>
      <c r="F37" s="59"/>
      <c r="G37" s="160">
        <v>0</v>
      </c>
      <c r="H37" s="158">
        <f>H24</f>
        <v>3900</v>
      </c>
      <c r="I37" s="160">
        <f>SUM(G37:H37)</f>
        <v>3900</v>
      </c>
      <c r="J37" s="158"/>
      <c r="K37" s="182">
        <f>SUM(I37:J37)</f>
        <v>3900</v>
      </c>
      <c r="L37" s="158"/>
      <c r="M37" s="182"/>
    </row>
    <row r="38" spans="1:13" ht="14.25" customHeight="1">
      <c r="A38" s="61"/>
      <c r="B38" s="54"/>
      <c r="C38" s="72">
        <v>5213</v>
      </c>
      <c r="D38" s="25"/>
      <c r="E38" s="29" t="s">
        <v>74</v>
      </c>
      <c r="F38" s="62"/>
      <c r="G38" s="172">
        <v>0</v>
      </c>
      <c r="H38" s="173">
        <v>0</v>
      </c>
      <c r="I38" s="172">
        <v>0</v>
      </c>
      <c r="J38" s="173"/>
      <c r="K38" s="172">
        <v>0</v>
      </c>
      <c r="L38" s="173"/>
      <c r="M38" s="172"/>
    </row>
    <row r="39" spans="1:13" ht="14.25" customHeight="1" thickBot="1">
      <c r="A39" s="69"/>
      <c r="B39" s="77"/>
      <c r="C39" s="70">
        <v>5171</v>
      </c>
      <c r="D39" s="31"/>
      <c r="E39" s="26" t="s">
        <v>30</v>
      </c>
      <c r="F39" s="59"/>
      <c r="G39" s="181">
        <f>G29</f>
        <v>0</v>
      </c>
      <c r="H39" s="159">
        <f>H29+H30+H31+H32</f>
        <v>819.1999999999999</v>
      </c>
      <c r="I39" s="181">
        <f>G39+H39</f>
        <v>819.1999999999999</v>
      </c>
      <c r="J39" s="159">
        <f>J30+J31+J32+J33+J34+J35</f>
        <v>873.2</v>
      </c>
      <c r="K39" s="181">
        <f>I39+J39</f>
        <v>1692.4</v>
      </c>
      <c r="L39" s="159"/>
      <c r="M39" s="181"/>
    </row>
    <row r="40" spans="1:13" ht="14.25" customHeight="1">
      <c r="A40" s="73">
        <v>93</v>
      </c>
      <c r="B40" s="74">
        <v>3522</v>
      </c>
      <c r="C40" s="74"/>
      <c r="D40" s="30"/>
      <c r="E40" s="75" t="s">
        <v>26</v>
      </c>
      <c r="F40" s="76"/>
      <c r="G40" s="94">
        <f>SUM(G62+G60+G59)</f>
        <v>900</v>
      </c>
      <c r="H40" s="48"/>
      <c r="I40" s="94">
        <f>SUM(I62+I60+I59)</f>
        <v>15727.1</v>
      </c>
      <c r="J40" s="48"/>
      <c r="K40" s="183">
        <f>SUM(K62+K60+K61+K59)</f>
        <v>24826.300000000003</v>
      </c>
      <c r="L40" s="48"/>
      <c r="M40" s="183"/>
    </row>
    <row r="41" spans="1:13" ht="14.25" customHeight="1">
      <c r="A41" s="61"/>
      <c r="B41" s="54"/>
      <c r="C41" s="54">
        <v>6121</v>
      </c>
      <c r="D41" s="31" t="s">
        <v>27</v>
      </c>
      <c r="E41" s="86" t="s">
        <v>28</v>
      </c>
      <c r="F41" s="62"/>
      <c r="G41" s="63">
        <v>0</v>
      </c>
      <c r="H41" s="47">
        <v>7247.9</v>
      </c>
      <c r="I41" s="63">
        <f aca="true" t="shared" si="2" ref="I41:I60">G41+H41</f>
        <v>7247.9</v>
      </c>
      <c r="J41" s="47"/>
      <c r="K41" s="97">
        <f aca="true" t="shared" si="3" ref="K41:K60">I41+J41</f>
        <v>7247.9</v>
      </c>
      <c r="L41" s="47"/>
      <c r="M41" s="97"/>
    </row>
    <row r="42" spans="1:13" ht="14.25" customHeight="1">
      <c r="A42" s="69"/>
      <c r="B42" s="77"/>
      <c r="C42" s="54">
        <v>6121</v>
      </c>
      <c r="D42" s="200" t="s">
        <v>65</v>
      </c>
      <c r="E42" s="86" t="s">
        <v>66</v>
      </c>
      <c r="F42" s="210"/>
      <c r="G42" s="175">
        <v>0</v>
      </c>
      <c r="H42" s="47">
        <v>235.5</v>
      </c>
      <c r="I42" s="63">
        <f t="shared" si="2"/>
        <v>235.5</v>
      </c>
      <c r="J42" s="47">
        <v>-235.5</v>
      </c>
      <c r="K42" s="97">
        <f t="shared" si="3"/>
        <v>0</v>
      </c>
      <c r="L42" s="47"/>
      <c r="M42" s="97"/>
    </row>
    <row r="43" spans="1:13" ht="14.25" customHeight="1">
      <c r="A43" s="69"/>
      <c r="B43" s="77"/>
      <c r="C43" s="54">
        <v>6121</v>
      </c>
      <c r="D43" s="200" t="s">
        <v>142</v>
      </c>
      <c r="E43" s="86" t="s">
        <v>143</v>
      </c>
      <c r="F43" s="210"/>
      <c r="G43" s="175">
        <v>0</v>
      </c>
      <c r="H43" s="47"/>
      <c r="I43" s="63">
        <v>0</v>
      </c>
      <c r="J43" s="47">
        <v>600</v>
      </c>
      <c r="K43" s="97">
        <f t="shared" si="3"/>
        <v>600</v>
      </c>
      <c r="L43" s="47"/>
      <c r="M43" s="97"/>
    </row>
    <row r="44" spans="1:13" ht="14.25" customHeight="1">
      <c r="A44" s="69"/>
      <c r="B44" s="77"/>
      <c r="C44" s="54">
        <v>6121</v>
      </c>
      <c r="D44" s="200" t="s">
        <v>147</v>
      </c>
      <c r="E44" s="86" t="s">
        <v>148</v>
      </c>
      <c r="F44" s="210"/>
      <c r="G44" s="175">
        <v>0</v>
      </c>
      <c r="H44" s="47"/>
      <c r="I44" s="63">
        <v>0</v>
      </c>
      <c r="J44" s="47">
        <v>312</v>
      </c>
      <c r="K44" s="97">
        <f t="shared" si="3"/>
        <v>312</v>
      </c>
      <c r="L44" s="47"/>
      <c r="M44" s="97"/>
    </row>
    <row r="45" spans="1:13" ht="14.25" customHeight="1">
      <c r="A45" s="69"/>
      <c r="B45" s="77"/>
      <c r="C45" s="54">
        <v>6121</v>
      </c>
      <c r="D45" s="200" t="s">
        <v>152</v>
      </c>
      <c r="E45" s="86" t="s">
        <v>153</v>
      </c>
      <c r="F45" s="210"/>
      <c r="G45" s="175">
        <v>0</v>
      </c>
      <c r="H45" s="47"/>
      <c r="I45" s="63">
        <v>0</v>
      </c>
      <c r="J45" s="47">
        <v>210</v>
      </c>
      <c r="K45" s="97">
        <f t="shared" si="3"/>
        <v>210</v>
      </c>
      <c r="L45" s="47"/>
      <c r="M45" s="97"/>
    </row>
    <row r="46" spans="1:13" ht="14.25" customHeight="1">
      <c r="A46" s="69"/>
      <c r="B46" s="77"/>
      <c r="C46" s="54">
        <v>6122</v>
      </c>
      <c r="D46" s="200" t="s">
        <v>144</v>
      </c>
      <c r="E46" s="86" t="s">
        <v>145</v>
      </c>
      <c r="F46" s="210"/>
      <c r="G46" s="175">
        <v>0</v>
      </c>
      <c r="H46" s="47"/>
      <c r="I46" s="63">
        <v>0</v>
      </c>
      <c r="J46" s="47">
        <v>220</v>
      </c>
      <c r="K46" s="97">
        <f t="shared" si="3"/>
        <v>220</v>
      </c>
      <c r="L46" s="47"/>
      <c r="M46" s="97"/>
    </row>
    <row r="47" spans="1:13" ht="14.25" customHeight="1">
      <c r="A47" s="69"/>
      <c r="B47" s="77"/>
      <c r="C47" s="54">
        <v>6313</v>
      </c>
      <c r="D47" s="199" t="s">
        <v>116</v>
      </c>
      <c r="E47" s="203" t="s">
        <v>117</v>
      </c>
      <c r="F47" s="201"/>
      <c r="G47" s="97">
        <v>300</v>
      </c>
      <c r="H47" s="47"/>
      <c r="I47" s="63">
        <f t="shared" si="2"/>
        <v>300</v>
      </c>
      <c r="J47" s="47"/>
      <c r="K47" s="97">
        <f t="shared" si="3"/>
        <v>300</v>
      </c>
      <c r="L47" s="47"/>
      <c r="M47" s="97"/>
    </row>
    <row r="48" spans="1:13" ht="14.25" customHeight="1">
      <c r="A48" s="69"/>
      <c r="B48" s="77"/>
      <c r="C48" s="54">
        <v>6313</v>
      </c>
      <c r="D48" s="199" t="s">
        <v>61</v>
      </c>
      <c r="E48" s="203" t="s">
        <v>62</v>
      </c>
      <c r="F48" s="201"/>
      <c r="G48" s="97">
        <v>0</v>
      </c>
      <c r="H48" s="47">
        <v>3700</v>
      </c>
      <c r="I48" s="63">
        <f t="shared" si="2"/>
        <v>3700</v>
      </c>
      <c r="J48" s="47"/>
      <c r="K48" s="97">
        <f t="shared" si="3"/>
        <v>3700</v>
      </c>
      <c r="L48" s="47"/>
      <c r="M48" s="97"/>
    </row>
    <row r="49" spans="1:13" ht="14.25" customHeight="1">
      <c r="A49" s="69"/>
      <c r="B49" s="77"/>
      <c r="C49" s="54">
        <v>6313</v>
      </c>
      <c r="D49" s="199" t="s">
        <v>76</v>
      </c>
      <c r="E49" s="203" t="s">
        <v>77</v>
      </c>
      <c r="F49" s="201"/>
      <c r="G49" s="97">
        <v>0</v>
      </c>
      <c r="H49" s="47">
        <v>96.3</v>
      </c>
      <c r="I49" s="63">
        <f t="shared" si="2"/>
        <v>96.3</v>
      </c>
      <c r="J49" s="47"/>
      <c r="K49" s="97">
        <f t="shared" si="3"/>
        <v>96.3</v>
      </c>
      <c r="L49" s="47"/>
      <c r="M49" s="97"/>
    </row>
    <row r="50" spans="1:13" ht="14.25" customHeight="1">
      <c r="A50" s="69"/>
      <c r="B50" s="77"/>
      <c r="C50" s="54">
        <v>6313</v>
      </c>
      <c r="D50" s="199" t="s">
        <v>88</v>
      </c>
      <c r="E50" s="203" t="s">
        <v>89</v>
      </c>
      <c r="F50" s="201"/>
      <c r="G50" s="97">
        <v>0</v>
      </c>
      <c r="H50" s="47">
        <v>449.3</v>
      </c>
      <c r="I50" s="63">
        <f t="shared" si="2"/>
        <v>449.3</v>
      </c>
      <c r="J50" s="47"/>
      <c r="K50" s="97">
        <f t="shared" si="3"/>
        <v>449.3</v>
      </c>
      <c r="L50" s="47"/>
      <c r="M50" s="97"/>
    </row>
    <row r="51" spans="1:13" ht="14.25" customHeight="1">
      <c r="A51" s="69"/>
      <c r="B51" s="77"/>
      <c r="C51" s="54">
        <v>6313</v>
      </c>
      <c r="D51" s="199" t="s">
        <v>90</v>
      </c>
      <c r="E51" s="203" t="s">
        <v>91</v>
      </c>
      <c r="F51" s="201"/>
      <c r="G51" s="97">
        <v>0</v>
      </c>
      <c r="H51" s="47">
        <v>450</v>
      </c>
      <c r="I51" s="63">
        <f t="shared" si="2"/>
        <v>450</v>
      </c>
      <c r="J51" s="47"/>
      <c r="K51" s="97">
        <f t="shared" si="3"/>
        <v>450</v>
      </c>
      <c r="L51" s="47"/>
      <c r="M51" s="97"/>
    </row>
    <row r="52" spans="1:13" ht="14.25" customHeight="1">
      <c r="A52" s="69"/>
      <c r="B52" s="77"/>
      <c r="C52" s="54">
        <v>6313</v>
      </c>
      <c r="D52" s="199" t="s">
        <v>94</v>
      </c>
      <c r="E52" s="203" t="s">
        <v>95</v>
      </c>
      <c r="F52" s="201"/>
      <c r="G52" s="97">
        <v>0</v>
      </c>
      <c r="H52" s="47">
        <v>2587.6</v>
      </c>
      <c r="I52" s="63">
        <f t="shared" si="2"/>
        <v>2587.6</v>
      </c>
      <c r="J52" s="47">
        <v>7500</v>
      </c>
      <c r="K52" s="97">
        <f t="shared" si="3"/>
        <v>10087.6</v>
      </c>
      <c r="L52" s="47"/>
      <c r="M52" s="97"/>
    </row>
    <row r="53" spans="1:13" ht="14.25" customHeight="1">
      <c r="A53" s="69"/>
      <c r="B53" s="77"/>
      <c r="C53" s="54">
        <v>6313</v>
      </c>
      <c r="D53" s="199" t="s">
        <v>102</v>
      </c>
      <c r="E53" s="203" t="s">
        <v>103</v>
      </c>
      <c r="F53" s="201"/>
      <c r="G53" s="97">
        <v>0</v>
      </c>
      <c r="H53" s="47">
        <v>33.2</v>
      </c>
      <c r="I53" s="63">
        <f t="shared" si="2"/>
        <v>33.2</v>
      </c>
      <c r="J53" s="47"/>
      <c r="K53" s="97">
        <f t="shared" si="3"/>
        <v>33.2</v>
      </c>
      <c r="L53" s="47"/>
      <c r="M53" s="97"/>
    </row>
    <row r="54" spans="1:13" ht="14.25" customHeight="1">
      <c r="A54" s="69"/>
      <c r="B54" s="77"/>
      <c r="C54" s="54">
        <v>5171</v>
      </c>
      <c r="D54" s="199" t="s">
        <v>84</v>
      </c>
      <c r="E54" s="203" t="s">
        <v>85</v>
      </c>
      <c r="F54" s="201"/>
      <c r="G54" s="175">
        <v>0</v>
      </c>
      <c r="H54" s="47">
        <v>27.3</v>
      </c>
      <c r="I54" s="63">
        <f t="shared" si="2"/>
        <v>27.3</v>
      </c>
      <c r="J54" s="47">
        <v>-27.3</v>
      </c>
      <c r="K54" s="97">
        <f t="shared" si="3"/>
        <v>0</v>
      </c>
      <c r="L54" s="47"/>
      <c r="M54" s="97"/>
    </row>
    <row r="55" spans="1:13" ht="14.25" customHeight="1">
      <c r="A55" s="69"/>
      <c r="B55" s="77"/>
      <c r="C55" s="54">
        <v>5171</v>
      </c>
      <c r="D55" s="199" t="s">
        <v>129</v>
      </c>
      <c r="E55" s="203" t="s">
        <v>130</v>
      </c>
      <c r="F55" s="201"/>
      <c r="G55" s="175">
        <v>600</v>
      </c>
      <c r="H55" s="47"/>
      <c r="I55" s="63">
        <f t="shared" si="2"/>
        <v>600</v>
      </c>
      <c r="J55" s="47"/>
      <c r="K55" s="97">
        <f t="shared" si="3"/>
        <v>600</v>
      </c>
      <c r="L55" s="47"/>
      <c r="M55" s="97"/>
    </row>
    <row r="56" spans="1:13" ht="14.25" customHeight="1">
      <c r="A56" s="69"/>
      <c r="B56" s="77"/>
      <c r="C56" s="54">
        <v>5171</v>
      </c>
      <c r="D56" s="199" t="s">
        <v>149</v>
      </c>
      <c r="E56" s="203" t="s">
        <v>154</v>
      </c>
      <c r="F56" s="201"/>
      <c r="G56" s="175">
        <v>0</v>
      </c>
      <c r="H56" s="47"/>
      <c r="I56" s="63">
        <v>0</v>
      </c>
      <c r="J56" s="47">
        <v>175</v>
      </c>
      <c r="K56" s="97">
        <f t="shared" si="3"/>
        <v>175</v>
      </c>
      <c r="L56" s="47"/>
      <c r="M56" s="97"/>
    </row>
    <row r="57" spans="1:13" ht="14.25" customHeight="1">
      <c r="A57" s="69"/>
      <c r="B57" s="77"/>
      <c r="C57" s="54">
        <v>5171</v>
      </c>
      <c r="D57" s="199" t="s">
        <v>150</v>
      </c>
      <c r="E57" s="203" t="s">
        <v>151</v>
      </c>
      <c r="F57" s="201"/>
      <c r="G57" s="175">
        <v>0</v>
      </c>
      <c r="H57" s="47"/>
      <c r="I57" s="63">
        <v>0</v>
      </c>
      <c r="J57" s="47">
        <v>180</v>
      </c>
      <c r="K57" s="97">
        <f t="shared" si="3"/>
        <v>180</v>
      </c>
      <c r="L57" s="47"/>
      <c r="M57" s="97"/>
    </row>
    <row r="58" spans="1:13" ht="14.25" customHeight="1">
      <c r="A58" s="69"/>
      <c r="B58" s="77"/>
      <c r="C58" s="54">
        <v>5171</v>
      </c>
      <c r="D58" s="199" t="s">
        <v>155</v>
      </c>
      <c r="E58" s="203" t="s">
        <v>156</v>
      </c>
      <c r="F58" s="201"/>
      <c r="G58" s="175">
        <v>0</v>
      </c>
      <c r="H58" s="47"/>
      <c r="I58" s="63">
        <v>0</v>
      </c>
      <c r="J58" s="47">
        <v>165</v>
      </c>
      <c r="K58" s="97">
        <f t="shared" si="3"/>
        <v>165</v>
      </c>
      <c r="L58" s="47"/>
      <c r="M58" s="97"/>
    </row>
    <row r="59" spans="1:13" ht="14.25" customHeight="1">
      <c r="A59" s="69"/>
      <c r="B59" s="77"/>
      <c r="C59" s="72">
        <v>6121</v>
      </c>
      <c r="D59" s="29"/>
      <c r="E59" s="29" t="s">
        <v>24</v>
      </c>
      <c r="F59" s="62"/>
      <c r="G59" s="82">
        <f>G41</f>
        <v>0</v>
      </c>
      <c r="H59" s="104">
        <f>H41+H42</f>
        <v>7483.4</v>
      </c>
      <c r="I59" s="82">
        <f t="shared" si="2"/>
        <v>7483.4</v>
      </c>
      <c r="J59" s="104">
        <f>J42+J43+J44+J45</f>
        <v>886.5</v>
      </c>
      <c r="K59" s="184">
        <f t="shared" si="3"/>
        <v>8369.9</v>
      </c>
      <c r="L59" s="104"/>
      <c r="M59" s="184"/>
    </row>
    <row r="60" spans="1:13" ht="14.25" customHeight="1">
      <c r="A60" s="61"/>
      <c r="B60" s="54"/>
      <c r="C60" s="72">
        <v>6313</v>
      </c>
      <c r="D60" s="29"/>
      <c r="E60" s="29" t="s">
        <v>29</v>
      </c>
      <c r="F60" s="62"/>
      <c r="G60" s="206">
        <f>G47</f>
        <v>300</v>
      </c>
      <c r="H60" s="207">
        <f>H47+H48+H49+H50+H51+H52+H53</f>
        <v>7316.400000000001</v>
      </c>
      <c r="I60" s="206">
        <f t="shared" si="2"/>
        <v>7616.400000000001</v>
      </c>
      <c r="J60" s="207">
        <f>J52</f>
        <v>7500</v>
      </c>
      <c r="K60" s="208">
        <f t="shared" si="3"/>
        <v>15116.400000000001</v>
      </c>
      <c r="L60" s="207"/>
      <c r="M60" s="208"/>
    </row>
    <row r="61" spans="1:13" ht="14.25" customHeight="1">
      <c r="A61" s="61"/>
      <c r="B61" s="54"/>
      <c r="C61" s="72">
        <v>6122</v>
      </c>
      <c r="D61" s="29"/>
      <c r="E61" s="29" t="s">
        <v>146</v>
      </c>
      <c r="F61" s="62"/>
      <c r="G61" s="82">
        <v>0</v>
      </c>
      <c r="H61" s="104">
        <v>0</v>
      </c>
      <c r="I61" s="82">
        <v>0</v>
      </c>
      <c r="J61" s="104">
        <f>J46</f>
        <v>220</v>
      </c>
      <c r="K61" s="184">
        <f>I61+J61</f>
        <v>220</v>
      </c>
      <c r="L61" s="104"/>
      <c r="M61" s="184"/>
    </row>
    <row r="62" spans="1:13" ht="14.25" customHeight="1" thickBot="1">
      <c r="A62" s="151"/>
      <c r="B62" s="152"/>
      <c r="C62" s="85">
        <v>5171</v>
      </c>
      <c r="D62" s="153"/>
      <c r="E62" s="153" t="s">
        <v>30</v>
      </c>
      <c r="F62" s="155"/>
      <c r="G62" s="181">
        <f>G55</f>
        <v>600</v>
      </c>
      <c r="H62" s="161">
        <f>H54</f>
        <v>27.3</v>
      </c>
      <c r="I62" s="181">
        <f>G62+H62</f>
        <v>627.3</v>
      </c>
      <c r="J62" s="161">
        <f>J54+J56+J57+J58</f>
        <v>492.7</v>
      </c>
      <c r="K62" s="181">
        <f>I62+J62</f>
        <v>1120</v>
      </c>
      <c r="L62" s="161"/>
      <c r="M62" s="181"/>
    </row>
    <row r="63" spans="1:13" ht="14.25" customHeight="1">
      <c r="A63" s="69">
        <v>94</v>
      </c>
      <c r="B63" s="70">
        <v>3522</v>
      </c>
      <c r="C63" s="70"/>
      <c r="D63" s="31"/>
      <c r="E63" s="71" t="s">
        <v>31</v>
      </c>
      <c r="F63" s="142"/>
      <c r="G63" s="93">
        <f>G78+G80+G82</f>
        <v>11690</v>
      </c>
      <c r="H63" s="45"/>
      <c r="I63" s="93">
        <f>I78+I80+I81+I82</f>
        <v>17101.7</v>
      </c>
      <c r="J63" s="45"/>
      <c r="K63" s="185">
        <f>K78+K79+K80+K81+K82</f>
        <v>16597.6</v>
      </c>
      <c r="L63" s="45"/>
      <c r="M63" s="185"/>
    </row>
    <row r="64" spans="1:13" ht="14.25" customHeight="1">
      <c r="A64" s="61"/>
      <c r="B64" s="54"/>
      <c r="C64" s="54">
        <v>6121</v>
      </c>
      <c r="D64" s="25" t="s">
        <v>118</v>
      </c>
      <c r="E64" s="31" t="s">
        <v>157</v>
      </c>
      <c r="F64" s="63"/>
      <c r="G64" s="63">
        <v>1180</v>
      </c>
      <c r="H64" s="46"/>
      <c r="I64" s="63">
        <f aca="true" t="shared" si="4" ref="I64:I76">G64+H64</f>
        <v>1180</v>
      </c>
      <c r="J64" s="46">
        <v>370</v>
      </c>
      <c r="K64" s="97">
        <f aca="true" t="shared" si="5" ref="K64:K77">I64+J64</f>
        <v>1550</v>
      </c>
      <c r="L64" s="46"/>
      <c r="M64" s="97"/>
    </row>
    <row r="65" spans="1:13" ht="14.25" customHeight="1">
      <c r="A65" s="61"/>
      <c r="B65" s="54"/>
      <c r="C65" s="54">
        <v>6121</v>
      </c>
      <c r="D65" s="25" t="s">
        <v>119</v>
      </c>
      <c r="E65" s="31" t="s">
        <v>188</v>
      </c>
      <c r="F65" s="63"/>
      <c r="G65" s="175">
        <v>385</v>
      </c>
      <c r="H65" s="46"/>
      <c r="I65" s="63">
        <f t="shared" si="4"/>
        <v>385</v>
      </c>
      <c r="J65" s="46">
        <v>-385</v>
      </c>
      <c r="K65" s="97">
        <f t="shared" si="5"/>
        <v>0</v>
      </c>
      <c r="L65" s="46"/>
      <c r="M65" s="97"/>
    </row>
    <row r="66" spans="1:13" ht="14.25" customHeight="1">
      <c r="A66" s="61"/>
      <c r="B66" s="54"/>
      <c r="C66" s="54">
        <v>6121</v>
      </c>
      <c r="D66" s="25" t="s">
        <v>120</v>
      </c>
      <c r="E66" s="31" t="s">
        <v>121</v>
      </c>
      <c r="F66" s="63"/>
      <c r="G66" s="175">
        <v>395</v>
      </c>
      <c r="H66" s="46"/>
      <c r="I66" s="63">
        <f t="shared" si="4"/>
        <v>395</v>
      </c>
      <c r="J66" s="46">
        <v>-395</v>
      </c>
      <c r="K66" s="97">
        <f t="shared" si="5"/>
        <v>0</v>
      </c>
      <c r="L66" s="46"/>
      <c r="M66" s="97"/>
    </row>
    <row r="67" spans="1:13" ht="14.25" customHeight="1">
      <c r="A67" s="61"/>
      <c r="B67" s="54"/>
      <c r="C67" s="54">
        <v>6122</v>
      </c>
      <c r="D67" s="25" t="s">
        <v>120</v>
      </c>
      <c r="E67" s="31" t="s">
        <v>121</v>
      </c>
      <c r="F67" s="63"/>
      <c r="G67" s="175">
        <v>0</v>
      </c>
      <c r="H67" s="46"/>
      <c r="I67" s="63">
        <v>0</v>
      </c>
      <c r="J67" s="46">
        <v>430</v>
      </c>
      <c r="K67" s="97">
        <f t="shared" si="5"/>
        <v>430</v>
      </c>
      <c r="L67" s="46"/>
      <c r="M67" s="97"/>
    </row>
    <row r="68" spans="1:13" ht="14.25" customHeight="1">
      <c r="A68" s="61"/>
      <c r="B68" s="54"/>
      <c r="C68" s="54">
        <v>6121</v>
      </c>
      <c r="D68" s="25" t="s">
        <v>63</v>
      </c>
      <c r="E68" s="31" t="s">
        <v>64</v>
      </c>
      <c r="F68" s="63"/>
      <c r="G68" s="175">
        <v>0</v>
      </c>
      <c r="H68" s="46">
        <v>4723.9</v>
      </c>
      <c r="I68" s="63">
        <f t="shared" si="4"/>
        <v>4723.9</v>
      </c>
      <c r="J68" s="46">
        <v>-726.5</v>
      </c>
      <c r="K68" s="97">
        <f t="shared" si="5"/>
        <v>3997.3999999999996</v>
      </c>
      <c r="L68" s="46"/>
      <c r="M68" s="97"/>
    </row>
    <row r="69" spans="1:13" ht="14.25" customHeight="1">
      <c r="A69" s="61"/>
      <c r="B69" s="54"/>
      <c r="C69" s="54">
        <v>6121</v>
      </c>
      <c r="D69" s="25" t="s">
        <v>78</v>
      </c>
      <c r="E69" s="31" t="s">
        <v>106</v>
      </c>
      <c r="F69" s="63"/>
      <c r="G69" s="175">
        <v>8400</v>
      </c>
      <c r="H69" s="46">
        <v>300.2</v>
      </c>
      <c r="I69" s="63">
        <f t="shared" si="4"/>
        <v>8700.2</v>
      </c>
      <c r="J69" s="46"/>
      <c r="K69" s="97">
        <f t="shared" si="5"/>
        <v>8700.2</v>
      </c>
      <c r="L69" s="46"/>
      <c r="M69" s="97"/>
    </row>
    <row r="70" spans="1:13" ht="14.25" customHeight="1">
      <c r="A70" s="61"/>
      <c r="B70" s="54"/>
      <c r="C70" s="54">
        <v>6121</v>
      </c>
      <c r="D70" s="25" t="s">
        <v>104</v>
      </c>
      <c r="E70" s="31" t="s">
        <v>105</v>
      </c>
      <c r="F70" s="63"/>
      <c r="G70" s="175">
        <v>0</v>
      </c>
      <c r="H70" s="46">
        <v>250</v>
      </c>
      <c r="I70" s="63">
        <f t="shared" si="4"/>
        <v>250</v>
      </c>
      <c r="J70" s="46">
        <v>-250</v>
      </c>
      <c r="K70" s="97">
        <f t="shared" si="5"/>
        <v>0</v>
      </c>
      <c r="L70" s="46"/>
      <c r="M70" s="97"/>
    </row>
    <row r="71" spans="1:13" ht="14.25" customHeight="1">
      <c r="A71" s="61"/>
      <c r="B71" s="54"/>
      <c r="C71" s="54">
        <v>6121</v>
      </c>
      <c r="D71" s="25" t="s">
        <v>161</v>
      </c>
      <c r="E71" s="31" t="s">
        <v>162</v>
      </c>
      <c r="F71" s="63"/>
      <c r="G71" s="175">
        <v>0</v>
      </c>
      <c r="H71" s="46"/>
      <c r="I71" s="63">
        <v>0</v>
      </c>
      <c r="J71" s="46">
        <v>240</v>
      </c>
      <c r="K71" s="97">
        <f t="shared" si="5"/>
        <v>240</v>
      </c>
      <c r="L71" s="46"/>
      <c r="M71" s="97"/>
    </row>
    <row r="72" spans="1:13" ht="14.25" customHeight="1">
      <c r="A72" s="61"/>
      <c r="B72" s="54"/>
      <c r="C72" s="54">
        <v>6313</v>
      </c>
      <c r="D72" s="25" t="s">
        <v>46</v>
      </c>
      <c r="E72" s="25" t="s">
        <v>50</v>
      </c>
      <c r="F72" s="63"/>
      <c r="G72" s="175">
        <v>0</v>
      </c>
      <c r="H72" s="46">
        <v>120</v>
      </c>
      <c r="I72" s="63">
        <f t="shared" si="4"/>
        <v>120</v>
      </c>
      <c r="J72" s="46">
        <v>-120</v>
      </c>
      <c r="K72" s="97">
        <f t="shared" si="5"/>
        <v>0</v>
      </c>
      <c r="L72" s="46"/>
      <c r="M72" s="97"/>
    </row>
    <row r="73" spans="1:13" ht="14.25" customHeight="1">
      <c r="A73" s="69"/>
      <c r="B73" s="77"/>
      <c r="C73" s="54">
        <v>5171</v>
      </c>
      <c r="D73" s="199" t="s">
        <v>122</v>
      </c>
      <c r="E73" s="205" t="s">
        <v>123</v>
      </c>
      <c r="F73" s="201"/>
      <c r="G73" s="175">
        <v>100</v>
      </c>
      <c r="H73" s="46"/>
      <c r="I73" s="63">
        <f t="shared" si="4"/>
        <v>100</v>
      </c>
      <c r="J73" s="46"/>
      <c r="K73" s="97">
        <f t="shared" si="5"/>
        <v>100</v>
      </c>
      <c r="L73" s="46"/>
      <c r="M73" s="97"/>
    </row>
    <row r="74" spans="1:13" ht="14.25" customHeight="1">
      <c r="A74" s="69"/>
      <c r="B74" s="77"/>
      <c r="C74" s="54">
        <v>5171</v>
      </c>
      <c r="D74" s="25" t="s">
        <v>119</v>
      </c>
      <c r="E74" s="31" t="s">
        <v>158</v>
      </c>
      <c r="F74" s="201"/>
      <c r="G74" s="175">
        <v>0</v>
      </c>
      <c r="H74" s="46"/>
      <c r="I74" s="63">
        <f t="shared" si="4"/>
        <v>0</v>
      </c>
      <c r="J74" s="46">
        <v>210</v>
      </c>
      <c r="K74" s="97">
        <f t="shared" si="5"/>
        <v>210</v>
      </c>
      <c r="L74" s="46"/>
      <c r="M74" s="97"/>
    </row>
    <row r="75" spans="1:13" ht="14.25" customHeight="1">
      <c r="A75" s="69"/>
      <c r="B75" s="77"/>
      <c r="C75" s="54">
        <v>5171</v>
      </c>
      <c r="D75" s="199" t="s">
        <v>131</v>
      </c>
      <c r="E75" s="205" t="s">
        <v>132</v>
      </c>
      <c r="F75" s="201"/>
      <c r="G75" s="175">
        <v>1230</v>
      </c>
      <c r="H75" s="46"/>
      <c r="I75" s="63">
        <f t="shared" si="4"/>
        <v>1230</v>
      </c>
      <c r="J75" s="46"/>
      <c r="K75" s="97">
        <f t="shared" si="5"/>
        <v>1230</v>
      </c>
      <c r="L75" s="46"/>
      <c r="M75" s="97"/>
    </row>
    <row r="76" spans="1:13" ht="14.25" customHeight="1">
      <c r="A76" s="69"/>
      <c r="B76" s="77"/>
      <c r="C76" s="54">
        <v>5171</v>
      </c>
      <c r="D76" s="25" t="s">
        <v>72</v>
      </c>
      <c r="E76" s="25" t="s">
        <v>73</v>
      </c>
      <c r="F76" s="63"/>
      <c r="G76" s="175">
        <v>0</v>
      </c>
      <c r="H76" s="46">
        <v>17.6</v>
      </c>
      <c r="I76" s="63">
        <f t="shared" si="4"/>
        <v>17.6</v>
      </c>
      <c r="J76" s="46">
        <v>-17.6</v>
      </c>
      <c r="K76" s="97">
        <f t="shared" si="5"/>
        <v>0</v>
      </c>
      <c r="L76" s="46"/>
      <c r="M76" s="97"/>
    </row>
    <row r="77" spans="1:13" ht="14.25" customHeight="1">
      <c r="A77" s="69"/>
      <c r="B77" s="77"/>
      <c r="C77" s="54">
        <v>5171</v>
      </c>
      <c r="D77" s="25" t="s">
        <v>159</v>
      </c>
      <c r="E77" s="25" t="s">
        <v>160</v>
      </c>
      <c r="F77" s="63"/>
      <c r="G77" s="175">
        <v>0</v>
      </c>
      <c r="H77" s="46"/>
      <c r="I77" s="63">
        <v>0</v>
      </c>
      <c r="J77" s="46">
        <v>140</v>
      </c>
      <c r="K77" s="97">
        <f t="shared" si="5"/>
        <v>140</v>
      </c>
      <c r="L77" s="46"/>
      <c r="M77" s="97"/>
    </row>
    <row r="78" spans="1:13" ht="14.25" customHeight="1">
      <c r="A78" s="69"/>
      <c r="B78" s="77"/>
      <c r="C78" s="72">
        <v>6121</v>
      </c>
      <c r="D78" s="29"/>
      <c r="E78" s="29" t="s">
        <v>24</v>
      </c>
      <c r="F78" s="62"/>
      <c r="G78" s="82">
        <f>G64+G65+G66+G69</f>
        <v>10360</v>
      </c>
      <c r="H78" s="104">
        <f>H68+H69+H70</f>
        <v>5274.099999999999</v>
      </c>
      <c r="I78" s="82">
        <f>I64+I65+I66+I68+I69+I70</f>
        <v>15634.1</v>
      </c>
      <c r="J78" s="104">
        <f>J64+J65+J66+J68+J70+J71</f>
        <v>-1146.5</v>
      </c>
      <c r="K78" s="184">
        <f>I78+J78</f>
        <v>14487.6</v>
      </c>
      <c r="L78" s="104"/>
      <c r="M78" s="184"/>
    </row>
    <row r="79" spans="1:13" ht="14.25" customHeight="1">
      <c r="A79" s="69"/>
      <c r="B79" s="77"/>
      <c r="C79" s="72">
        <v>6122</v>
      </c>
      <c r="D79" s="29"/>
      <c r="E79" s="29" t="s">
        <v>146</v>
      </c>
      <c r="F79" s="62"/>
      <c r="G79" s="213">
        <v>0</v>
      </c>
      <c r="H79" s="104"/>
      <c r="I79" s="213">
        <v>0</v>
      </c>
      <c r="J79" s="104">
        <f>J67</f>
        <v>430</v>
      </c>
      <c r="K79" s="184">
        <f>I79+J79</f>
        <v>430</v>
      </c>
      <c r="L79" s="104"/>
      <c r="M79" s="184"/>
    </row>
    <row r="80" spans="1:13" ht="14.25" customHeight="1">
      <c r="A80" s="61"/>
      <c r="B80" s="54"/>
      <c r="C80" s="72">
        <v>6313</v>
      </c>
      <c r="D80" s="29"/>
      <c r="E80" s="29" t="s">
        <v>29</v>
      </c>
      <c r="F80" s="62"/>
      <c r="G80" s="206">
        <v>0</v>
      </c>
      <c r="H80" s="207">
        <f>H72</f>
        <v>120</v>
      </c>
      <c r="I80" s="206">
        <f>I72</f>
        <v>120</v>
      </c>
      <c r="J80" s="207">
        <f>J72</f>
        <v>-120</v>
      </c>
      <c r="K80" s="208">
        <f>I80+J80</f>
        <v>0</v>
      </c>
      <c r="L80" s="207"/>
      <c r="M80" s="208"/>
    </row>
    <row r="81" spans="1:13" ht="14.25" customHeight="1">
      <c r="A81" s="61"/>
      <c r="B81" s="54"/>
      <c r="C81" s="72">
        <v>5169</v>
      </c>
      <c r="D81" s="29"/>
      <c r="E81" s="29" t="s">
        <v>81</v>
      </c>
      <c r="F81" s="62"/>
      <c r="G81" s="172">
        <v>0</v>
      </c>
      <c r="H81" s="173"/>
      <c r="I81" s="172">
        <v>0</v>
      </c>
      <c r="J81" s="173"/>
      <c r="K81" s="172">
        <f>I81+J81</f>
        <v>0</v>
      </c>
      <c r="L81" s="173"/>
      <c r="M81" s="172"/>
    </row>
    <row r="82" spans="1:13" ht="14.25" customHeight="1" thickBot="1">
      <c r="A82" s="151"/>
      <c r="B82" s="152"/>
      <c r="C82" s="85">
        <v>5171</v>
      </c>
      <c r="D82" s="153"/>
      <c r="E82" s="153" t="s">
        <v>30</v>
      </c>
      <c r="F82" s="155"/>
      <c r="G82" s="181">
        <f>G73+G75</f>
        <v>1330</v>
      </c>
      <c r="H82" s="161">
        <f>H76</f>
        <v>17.6</v>
      </c>
      <c r="I82" s="181">
        <f>I73+I75+I76</f>
        <v>1347.6</v>
      </c>
      <c r="J82" s="161">
        <f>J74+J76+J77</f>
        <v>332.4</v>
      </c>
      <c r="K82" s="181">
        <f>I82+J82</f>
        <v>1680</v>
      </c>
      <c r="L82" s="161"/>
      <c r="M82" s="181"/>
    </row>
    <row r="83" spans="1:13" ht="14.25" customHeight="1">
      <c r="A83" s="73">
        <v>95</v>
      </c>
      <c r="B83" s="74">
        <v>3522</v>
      </c>
      <c r="C83" s="74"/>
      <c r="D83" s="30"/>
      <c r="E83" s="75" t="s">
        <v>32</v>
      </c>
      <c r="F83" s="162"/>
      <c r="G83" s="94">
        <f>G91+G93+G95</f>
        <v>2400</v>
      </c>
      <c r="H83" s="48"/>
      <c r="I83" s="94">
        <f>I91+I93+I95</f>
        <v>3326.1</v>
      </c>
      <c r="J83" s="48"/>
      <c r="K83" s="183">
        <f>K91+K93+K95</f>
        <v>5480.7</v>
      </c>
      <c r="L83" s="48"/>
      <c r="M83" s="183"/>
    </row>
    <row r="84" spans="1:13" ht="14.25" customHeight="1">
      <c r="A84" s="57"/>
      <c r="B84" s="58"/>
      <c r="C84" s="54">
        <v>6121</v>
      </c>
      <c r="D84" s="200" t="s">
        <v>52</v>
      </c>
      <c r="E84" s="25" t="s">
        <v>124</v>
      </c>
      <c r="F84" s="209"/>
      <c r="G84" s="190">
        <v>2400</v>
      </c>
      <c r="H84" s="46"/>
      <c r="I84" s="60">
        <f>G84+H84</f>
        <v>2400</v>
      </c>
      <c r="J84" s="46"/>
      <c r="K84" s="129">
        <f aca="true" t="shared" si="6" ref="K84:K91">I84+J84</f>
        <v>2400</v>
      </c>
      <c r="L84" s="46"/>
      <c r="M84" s="129"/>
    </row>
    <row r="85" spans="1:13" ht="14.25" customHeight="1">
      <c r="A85" s="61"/>
      <c r="B85" s="54"/>
      <c r="C85" s="54">
        <v>6121</v>
      </c>
      <c r="D85" s="25" t="s">
        <v>97</v>
      </c>
      <c r="E85" s="25" t="s">
        <v>98</v>
      </c>
      <c r="F85" s="209"/>
      <c r="G85" s="190">
        <v>0</v>
      </c>
      <c r="H85" s="46">
        <v>926.1</v>
      </c>
      <c r="I85" s="60">
        <f>G85+H85</f>
        <v>926.1</v>
      </c>
      <c r="J85" s="46"/>
      <c r="K85" s="129">
        <f t="shared" si="6"/>
        <v>926.1</v>
      </c>
      <c r="L85" s="46"/>
      <c r="M85" s="129"/>
    </row>
    <row r="86" spans="1:13" ht="14.25" customHeight="1">
      <c r="A86" s="69"/>
      <c r="B86" s="77"/>
      <c r="C86" s="77">
        <v>6121</v>
      </c>
      <c r="D86" s="31" t="s">
        <v>163</v>
      </c>
      <c r="E86" s="25" t="s">
        <v>164</v>
      </c>
      <c r="F86" s="209"/>
      <c r="G86" s="190">
        <v>0</v>
      </c>
      <c r="H86" s="46"/>
      <c r="I86" s="60">
        <v>0</v>
      </c>
      <c r="J86" s="46">
        <v>200</v>
      </c>
      <c r="K86" s="129">
        <f t="shared" si="6"/>
        <v>200</v>
      </c>
      <c r="L86" s="46"/>
      <c r="M86" s="129"/>
    </row>
    <row r="87" spans="1:13" ht="14.25" customHeight="1">
      <c r="A87" s="69"/>
      <c r="B87" s="77"/>
      <c r="C87" s="77">
        <v>5171</v>
      </c>
      <c r="D87" s="31" t="s">
        <v>172</v>
      </c>
      <c r="E87" s="25" t="s">
        <v>173</v>
      </c>
      <c r="F87" s="209"/>
      <c r="G87" s="190">
        <v>0</v>
      </c>
      <c r="H87" s="46"/>
      <c r="I87" s="60">
        <v>0</v>
      </c>
      <c r="J87" s="46">
        <v>556.6</v>
      </c>
      <c r="K87" s="129">
        <f t="shared" si="6"/>
        <v>556.6</v>
      </c>
      <c r="L87" s="46"/>
      <c r="M87" s="129"/>
    </row>
    <row r="88" spans="1:13" ht="14.25" customHeight="1">
      <c r="A88" s="69"/>
      <c r="B88" s="77"/>
      <c r="C88" s="77">
        <v>5171</v>
      </c>
      <c r="D88" s="31" t="s">
        <v>174</v>
      </c>
      <c r="E88" s="25" t="s">
        <v>175</v>
      </c>
      <c r="F88" s="209"/>
      <c r="G88" s="190">
        <v>0</v>
      </c>
      <c r="H88" s="46"/>
      <c r="I88" s="60">
        <v>0</v>
      </c>
      <c r="J88" s="46">
        <v>100</v>
      </c>
      <c r="K88" s="129">
        <f t="shared" si="6"/>
        <v>100</v>
      </c>
      <c r="L88" s="46"/>
      <c r="M88" s="129"/>
    </row>
    <row r="89" spans="1:13" ht="14.25" customHeight="1">
      <c r="A89" s="69"/>
      <c r="B89" s="77"/>
      <c r="C89" s="77">
        <v>5171</v>
      </c>
      <c r="D89" s="31" t="s">
        <v>176</v>
      </c>
      <c r="E89" s="25" t="s">
        <v>177</v>
      </c>
      <c r="F89" s="209"/>
      <c r="G89" s="190">
        <v>0</v>
      </c>
      <c r="H89" s="46"/>
      <c r="I89" s="60">
        <v>0</v>
      </c>
      <c r="J89" s="46">
        <v>498</v>
      </c>
      <c r="K89" s="129">
        <f t="shared" si="6"/>
        <v>498</v>
      </c>
      <c r="L89" s="46"/>
      <c r="M89" s="129"/>
    </row>
    <row r="90" spans="1:13" ht="14.25" customHeight="1">
      <c r="A90" s="69"/>
      <c r="B90" s="77"/>
      <c r="C90" s="77">
        <v>5171</v>
      </c>
      <c r="D90" s="31" t="s">
        <v>178</v>
      </c>
      <c r="E90" s="25" t="s">
        <v>179</v>
      </c>
      <c r="F90" s="209"/>
      <c r="G90" s="190">
        <v>0</v>
      </c>
      <c r="H90" s="46"/>
      <c r="I90" s="60">
        <v>0</v>
      </c>
      <c r="J90" s="46">
        <v>800</v>
      </c>
      <c r="K90" s="129">
        <f t="shared" si="6"/>
        <v>800</v>
      </c>
      <c r="L90" s="46"/>
      <c r="M90" s="129"/>
    </row>
    <row r="91" spans="1:13" ht="14.25" customHeight="1">
      <c r="A91" s="69"/>
      <c r="B91" s="77"/>
      <c r="C91" s="70">
        <v>6121</v>
      </c>
      <c r="D91" s="26"/>
      <c r="E91" s="29" t="s">
        <v>24</v>
      </c>
      <c r="F91" s="62"/>
      <c r="G91" s="82">
        <f>G84+G85</f>
        <v>2400</v>
      </c>
      <c r="H91" s="104">
        <f>H85</f>
        <v>926.1</v>
      </c>
      <c r="I91" s="82">
        <f>G91+H91</f>
        <v>3326.1</v>
      </c>
      <c r="J91" s="104">
        <f>J86</f>
        <v>200</v>
      </c>
      <c r="K91" s="184">
        <f t="shared" si="6"/>
        <v>3526.1</v>
      </c>
      <c r="L91" s="104"/>
      <c r="M91" s="184"/>
    </row>
    <row r="92" spans="1:13" ht="14.25" customHeight="1">
      <c r="A92" s="61"/>
      <c r="B92" s="54"/>
      <c r="C92" s="72">
        <v>6122</v>
      </c>
      <c r="D92" s="29"/>
      <c r="E92" s="29" t="s">
        <v>24</v>
      </c>
      <c r="F92" s="62"/>
      <c r="G92" s="213">
        <v>0</v>
      </c>
      <c r="H92" s="104"/>
      <c r="I92" s="213">
        <v>0</v>
      </c>
      <c r="J92" s="104"/>
      <c r="K92" s="184">
        <v>0</v>
      </c>
      <c r="L92" s="104"/>
      <c r="M92" s="184"/>
    </row>
    <row r="93" spans="1:13" ht="14.25" customHeight="1">
      <c r="A93" s="61"/>
      <c r="B93" s="54"/>
      <c r="C93" s="72">
        <v>6313</v>
      </c>
      <c r="D93" s="29"/>
      <c r="E93" s="29" t="s">
        <v>29</v>
      </c>
      <c r="F93" s="62"/>
      <c r="G93" s="206">
        <v>0</v>
      </c>
      <c r="H93" s="207"/>
      <c r="I93" s="206">
        <v>0</v>
      </c>
      <c r="J93" s="207"/>
      <c r="K93" s="208">
        <v>0</v>
      </c>
      <c r="L93" s="207"/>
      <c r="M93" s="208"/>
    </row>
    <row r="94" spans="1:13" ht="14.25" customHeight="1">
      <c r="A94" s="61"/>
      <c r="B94" s="54"/>
      <c r="C94" s="72">
        <v>5213</v>
      </c>
      <c r="D94" s="29"/>
      <c r="E94" s="29" t="s">
        <v>74</v>
      </c>
      <c r="F94" s="62"/>
      <c r="G94" s="172">
        <v>0</v>
      </c>
      <c r="H94" s="173"/>
      <c r="I94" s="172">
        <v>0</v>
      </c>
      <c r="J94" s="173"/>
      <c r="K94" s="172">
        <v>0</v>
      </c>
      <c r="L94" s="173"/>
      <c r="M94" s="172"/>
    </row>
    <row r="95" spans="1:13" ht="14.25" customHeight="1" thickBot="1">
      <c r="A95" s="151"/>
      <c r="B95" s="152"/>
      <c r="C95" s="85">
        <v>5171</v>
      </c>
      <c r="D95" s="153"/>
      <c r="E95" s="153" t="s">
        <v>30</v>
      </c>
      <c r="F95" s="155"/>
      <c r="G95" s="181">
        <v>0</v>
      </c>
      <c r="H95" s="161"/>
      <c r="I95" s="181">
        <v>0</v>
      </c>
      <c r="J95" s="161">
        <f>J87+J88+J89+J90</f>
        <v>1954.6</v>
      </c>
      <c r="K95" s="181">
        <f>I95+J95</f>
        <v>1954.6</v>
      </c>
      <c r="L95" s="161"/>
      <c r="M95" s="181"/>
    </row>
    <row r="96" spans="1:13" ht="14.25" customHeight="1">
      <c r="A96" s="143">
        <v>98</v>
      </c>
      <c r="B96" s="145">
        <v>3522</v>
      </c>
      <c r="C96" s="145"/>
      <c r="D96" s="30"/>
      <c r="E96" s="163" t="s">
        <v>33</v>
      </c>
      <c r="F96" s="76"/>
      <c r="G96" s="94">
        <f>SUM(G101)+G102+G104</f>
        <v>1500</v>
      </c>
      <c r="H96" s="48"/>
      <c r="I96" s="94">
        <f>SUM(I101+I102+I104)</f>
        <v>2115.6</v>
      </c>
      <c r="J96" s="48"/>
      <c r="K96" s="183">
        <f>SUM(K101+K102+K103+K104)</f>
        <v>2588.6</v>
      </c>
      <c r="L96" s="48"/>
      <c r="M96" s="183"/>
    </row>
    <row r="97" spans="1:13" ht="14.25" customHeight="1">
      <c r="A97" s="57"/>
      <c r="B97" s="58"/>
      <c r="C97" s="54">
        <v>6121</v>
      </c>
      <c r="D97" s="200" t="s">
        <v>125</v>
      </c>
      <c r="E97" s="203" t="s">
        <v>126</v>
      </c>
      <c r="F97" s="202"/>
      <c r="G97" s="60">
        <v>1500</v>
      </c>
      <c r="H97" s="46"/>
      <c r="I97" s="60">
        <f>G97+H97</f>
        <v>1500</v>
      </c>
      <c r="J97" s="46">
        <v>-1500</v>
      </c>
      <c r="K97" s="129">
        <f>I97+J97</f>
        <v>0</v>
      </c>
      <c r="L97" s="46"/>
      <c r="M97" s="129"/>
    </row>
    <row r="98" spans="1:13" ht="14.25" customHeight="1">
      <c r="A98" s="57"/>
      <c r="B98" s="58"/>
      <c r="C98" s="54">
        <v>6122</v>
      </c>
      <c r="D98" s="200" t="s">
        <v>125</v>
      </c>
      <c r="E98" s="203" t="s">
        <v>126</v>
      </c>
      <c r="F98" s="202"/>
      <c r="G98" s="190">
        <v>0</v>
      </c>
      <c r="H98" s="45"/>
      <c r="I98" s="60">
        <f>G98+H98</f>
        <v>0</v>
      </c>
      <c r="J98" s="45">
        <v>1500</v>
      </c>
      <c r="K98" s="129">
        <f>I98+J98</f>
        <v>1500</v>
      </c>
      <c r="L98" s="45"/>
      <c r="M98" s="129"/>
    </row>
    <row r="99" spans="1:13" ht="14.25" customHeight="1">
      <c r="A99" s="57"/>
      <c r="B99" s="58"/>
      <c r="C99" s="54">
        <v>6121</v>
      </c>
      <c r="D99" s="200" t="s">
        <v>165</v>
      </c>
      <c r="E99" s="203" t="s">
        <v>166</v>
      </c>
      <c r="F99" s="202"/>
      <c r="G99" s="190">
        <v>0</v>
      </c>
      <c r="H99" s="45"/>
      <c r="I99" s="60">
        <v>0</v>
      </c>
      <c r="J99" s="45">
        <v>500</v>
      </c>
      <c r="K99" s="129">
        <f>I99+J99</f>
        <v>500</v>
      </c>
      <c r="L99" s="45"/>
      <c r="M99" s="129"/>
    </row>
    <row r="100" spans="1:13" ht="14.25" customHeight="1">
      <c r="A100" s="57"/>
      <c r="B100" s="58"/>
      <c r="C100" s="54">
        <v>5171</v>
      </c>
      <c r="D100" s="200" t="s">
        <v>79</v>
      </c>
      <c r="E100" s="25" t="s">
        <v>80</v>
      </c>
      <c r="F100" s="202"/>
      <c r="G100" s="190">
        <v>0</v>
      </c>
      <c r="H100" s="45">
        <v>615.6</v>
      </c>
      <c r="I100" s="60">
        <f>G100+H100</f>
        <v>615.6</v>
      </c>
      <c r="J100" s="45">
        <v>-27</v>
      </c>
      <c r="K100" s="129">
        <f>I100+J100</f>
        <v>588.6</v>
      </c>
      <c r="L100" s="45"/>
      <c r="M100" s="129"/>
    </row>
    <row r="101" spans="1:13" ht="14.25" customHeight="1">
      <c r="A101" s="61"/>
      <c r="B101" s="54"/>
      <c r="C101" s="72">
        <v>6121</v>
      </c>
      <c r="D101" s="25"/>
      <c r="E101" s="29" t="s">
        <v>24</v>
      </c>
      <c r="F101" s="62"/>
      <c r="G101" s="82">
        <f>G97</f>
        <v>1500</v>
      </c>
      <c r="H101" s="103"/>
      <c r="I101" s="82">
        <f>SUM(G101:H101)</f>
        <v>1500</v>
      </c>
      <c r="J101" s="103">
        <f>J97+J99</f>
        <v>-1000</v>
      </c>
      <c r="K101" s="184">
        <f>SUM(I101:J101)</f>
        <v>500</v>
      </c>
      <c r="L101" s="103"/>
      <c r="M101" s="184"/>
    </row>
    <row r="102" spans="1:13" ht="14.25" customHeight="1">
      <c r="A102" s="61"/>
      <c r="B102" s="54"/>
      <c r="C102" s="72">
        <v>6313</v>
      </c>
      <c r="D102" s="29"/>
      <c r="E102" s="29" t="s">
        <v>29</v>
      </c>
      <c r="F102" s="62"/>
      <c r="G102" s="206">
        <v>0</v>
      </c>
      <c r="H102" s="207"/>
      <c r="I102" s="206">
        <f>SUM(G102:H102)</f>
        <v>0</v>
      </c>
      <c r="J102" s="207"/>
      <c r="K102" s="208">
        <f>SUM(I102:J102)</f>
        <v>0</v>
      </c>
      <c r="L102" s="207"/>
      <c r="M102" s="208"/>
    </row>
    <row r="103" spans="1:13" ht="14.25" customHeight="1">
      <c r="A103" s="61"/>
      <c r="B103" s="54"/>
      <c r="C103" s="72">
        <v>6122</v>
      </c>
      <c r="D103" s="25"/>
      <c r="E103" s="29" t="s">
        <v>146</v>
      </c>
      <c r="F103" s="62"/>
      <c r="G103" s="82">
        <v>0</v>
      </c>
      <c r="H103" s="103"/>
      <c r="I103" s="82">
        <v>0</v>
      </c>
      <c r="J103" s="103">
        <f>J98</f>
        <v>1500</v>
      </c>
      <c r="K103" s="184">
        <f>I103+J103</f>
        <v>1500</v>
      </c>
      <c r="L103" s="103"/>
      <c r="M103" s="184"/>
    </row>
    <row r="104" spans="1:13" ht="14.25" customHeight="1" thickBot="1">
      <c r="A104" s="151"/>
      <c r="B104" s="152"/>
      <c r="C104" s="85">
        <v>5171</v>
      </c>
      <c r="D104" s="153"/>
      <c r="E104" s="153" t="s">
        <v>30</v>
      </c>
      <c r="F104" s="155"/>
      <c r="G104" s="181">
        <v>0</v>
      </c>
      <c r="H104" s="161">
        <v>615.6</v>
      </c>
      <c r="I104" s="181">
        <f>SUM(G104:H104)</f>
        <v>615.6</v>
      </c>
      <c r="J104" s="161">
        <f>J100</f>
        <v>-27</v>
      </c>
      <c r="K104" s="181">
        <f>SUM(I104:J104)</f>
        <v>588.6</v>
      </c>
      <c r="L104" s="161"/>
      <c r="M104" s="181"/>
    </row>
    <row r="105" spans="1:13" ht="14.25" customHeight="1">
      <c r="A105" s="64">
        <v>99</v>
      </c>
      <c r="B105" s="66">
        <v>3599</v>
      </c>
      <c r="C105" s="66"/>
      <c r="D105" s="26"/>
      <c r="E105" s="67" t="s">
        <v>34</v>
      </c>
      <c r="F105" s="142"/>
      <c r="G105" s="93">
        <f>G112</f>
        <v>0</v>
      </c>
      <c r="H105" s="45"/>
      <c r="I105" s="93">
        <f>SUM(I111+I112)</f>
        <v>811.7</v>
      </c>
      <c r="J105" s="45"/>
      <c r="K105" s="185">
        <f>SUM(K111+K112)</f>
        <v>811.7</v>
      </c>
      <c r="L105" s="45"/>
      <c r="M105" s="185"/>
    </row>
    <row r="106" spans="1:13" ht="14.25" customHeight="1">
      <c r="A106" s="57"/>
      <c r="B106" s="58"/>
      <c r="C106" s="54">
        <v>6313</v>
      </c>
      <c r="D106" s="31" t="s">
        <v>35</v>
      </c>
      <c r="E106" s="27" t="s">
        <v>36</v>
      </c>
      <c r="F106" s="60"/>
      <c r="G106" s="60">
        <v>0</v>
      </c>
      <c r="H106" s="45">
        <v>127.4</v>
      </c>
      <c r="I106" s="60">
        <f aca="true" t="shared" si="7" ref="I106:I111">G106+H106</f>
        <v>127.4</v>
      </c>
      <c r="J106" s="45"/>
      <c r="K106" s="129">
        <f aca="true" t="shared" si="8" ref="K106:K111">I106+J106</f>
        <v>127.4</v>
      </c>
      <c r="L106" s="45"/>
      <c r="M106" s="129"/>
    </row>
    <row r="107" spans="1:13" ht="14.25" customHeight="1">
      <c r="A107" s="61"/>
      <c r="B107" s="54"/>
      <c r="C107" s="54">
        <v>6313</v>
      </c>
      <c r="D107" s="25" t="s">
        <v>47</v>
      </c>
      <c r="E107" s="25" t="s">
        <v>48</v>
      </c>
      <c r="F107" s="60"/>
      <c r="G107" s="60">
        <v>0</v>
      </c>
      <c r="H107" s="45">
        <v>84.5</v>
      </c>
      <c r="I107" s="60">
        <f t="shared" si="7"/>
        <v>84.5</v>
      </c>
      <c r="J107" s="45"/>
      <c r="K107" s="129">
        <f t="shared" si="8"/>
        <v>84.5</v>
      </c>
      <c r="L107" s="45"/>
      <c r="M107" s="129"/>
    </row>
    <row r="108" spans="1:13" ht="14.25" customHeight="1">
      <c r="A108" s="61"/>
      <c r="B108" s="54"/>
      <c r="C108" s="54">
        <v>6313</v>
      </c>
      <c r="D108" s="25" t="s">
        <v>92</v>
      </c>
      <c r="E108" s="25" t="s">
        <v>93</v>
      </c>
      <c r="F108" s="60"/>
      <c r="G108" s="190">
        <v>0</v>
      </c>
      <c r="H108" s="45">
        <v>151.2</v>
      </c>
      <c r="I108" s="60">
        <f t="shared" si="7"/>
        <v>151.2</v>
      </c>
      <c r="J108" s="45"/>
      <c r="K108" s="129">
        <f t="shared" si="8"/>
        <v>151.2</v>
      </c>
      <c r="L108" s="45"/>
      <c r="M108" s="129"/>
    </row>
    <row r="109" spans="1:13" ht="14.25" customHeight="1">
      <c r="A109" s="61"/>
      <c r="B109" s="54"/>
      <c r="C109" s="54">
        <v>6121</v>
      </c>
      <c r="D109" s="25" t="s">
        <v>59</v>
      </c>
      <c r="E109" s="25" t="s">
        <v>60</v>
      </c>
      <c r="F109" s="63"/>
      <c r="G109" s="175">
        <v>0</v>
      </c>
      <c r="H109" s="46">
        <v>14.3</v>
      </c>
      <c r="I109" s="60">
        <f t="shared" si="7"/>
        <v>14.3</v>
      </c>
      <c r="J109" s="46"/>
      <c r="K109" s="129">
        <f t="shared" si="8"/>
        <v>14.3</v>
      </c>
      <c r="L109" s="46"/>
      <c r="M109" s="97"/>
    </row>
    <row r="110" spans="1:13" ht="14.25" customHeight="1">
      <c r="A110" s="61"/>
      <c r="B110" s="54"/>
      <c r="C110" s="54">
        <v>6121</v>
      </c>
      <c r="D110" s="25" t="s">
        <v>86</v>
      </c>
      <c r="E110" s="25" t="s">
        <v>87</v>
      </c>
      <c r="F110" s="63"/>
      <c r="G110" s="175">
        <v>0</v>
      </c>
      <c r="H110" s="45">
        <v>434.3</v>
      </c>
      <c r="I110" s="60">
        <f t="shared" si="7"/>
        <v>434.3</v>
      </c>
      <c r="J110" s="45"/>
      <c r="K110" s="129">
        <f t="shared" si="8"/>
        <v>434.3</v>
      </c>
      <c r="L110" s="45"/>
      <c r="M110" s="97"/>
    </row>
    <row r="111" spans="1:13" ht="14.25" customHeight="1">
      <c r="A111" s="61"/>
      <c r="B111" s="54"/>
      <c r="C111" s="72">
        <v>6121</v>
      </c>
      <c r="D111" s="25"/>
      <c r="E111" s="29" t="s">
        <v>24</v>
      </c>
      <c r="F111" s="62"/>
      <c r="G111" s="82">
        <v>0</v>
      </c>
      <c r="H111" s="103">
        <f>H109+H110</f>
        <v>448.6</v>
      </c>
      <c r="I111" s="82">
        <f t="shared" si="7"/>
        <v>448.6</v>
      </c>
      <c r="J111" s="103"/>
      <c r="K111" s="184">
        <f t="shared" si="8"/>
        <v>448.6</v>
      </c>
      <c r="L111" s="103"/>
      <c r="M111" s="184"/>
    </row>
    <row r="112" spans="1:13" ht="14.25" customHeight="1" thickBot="1">
      <c r="A112" s="64"/>
      <c r="B112" s="65"/>
      <c r="C112" s="66">
        <v>6313</v>
      </c>
      <c r="D112" s="28"/>
      <c r="E112" s="26" t="s">
        <v>29</v>
      </c>
      <c r="F112" s="68"/>
      <c r="G112" s="160">
        <f>SUM(G106:G107)</f>
        <v>0</v>
      </c>
      <c r="H112" s="158">
        <f>H106+H107+H108</f>
        <v>363.1</v>
      </c>
      <c r="I112" s="160">
        <f>SUM(G112:H112)</f>
        <v>363.1</v>
      </c>
      <c r="J112" s="158"/>
      <c r="K112" s="182">
        <f>SUM(I112:J112)</f>
        <v>363.1</v>
      </c>
      <c r="L112" s="158"/>
      <c r="M112" s="182"/>
    </row>
    <row r="113" spans="1:13" ht="14.25" customHeight="1">
      <c r="A113" s="73">
        <v>7</v>
      </c>
      <c r="B113" s="74">
        <v>3526</v>
      </c>
      <c r="C113" s="74"/>
      <c r="D113" s="30"/>
      <c r="E113" s="75" t="s">
        <v>37</v>
      </c>
      <c r="F113" s="76"/>
      <c r="G113" s="94">
        <f>G117+G118</f>
        <v>0</v>
      </c>
      <c r="H113" s="48"/>
      <c r="I113" s="94">
        <f>I117+I118</f>
        <v>1000</v>
      </c>
      <c r="J113" s="48"/>
      <c r="K113" s="183">
        <f>K117+K118</f>
        <v>3423</v>
      </c>
      <c r="L113" s="48"/>
      <c r="M113" s="183"/>
    </row>
    <row r="114" spans="1:13" ht="14.25" customHeight="1">
      <c r="A114" s="57"/>
      <c r="B114" s="58"/>
      <c r="C114" s="54">
        <v>6351</v>
      </c>
      <c r="D114" s="200" t="s">
        <v>54</v>
      </c>
      <c r="E114" s="211" t="s">
        <v>53</v>
      </c>
      <c r="F114" s="210"/>
      <c r="G114" s="63">
        <v>0</v>
      </c>
      <c r="H114" s="45">
        <v>1000</v>
      </c>
      <c r="I114" s="60">
        <f>G114+H114</f>
        <v>1000</v>
      </c>
      <c r="J114" s="45"/>
      <c r="K114" s="129">
        <f>I114+J114</f>
        <v>1000</v>
      </c>
      <c r="L114" s="45"/>
      <c r="M114" s="129"/>
    </row>
    <row r="115" spans="1:13" ht="14.25" customHeight="1">
      <c r="A115" s="57"/>
      <c r="B115" s="58"/>
      <c r="C115" s="54">
        <v>6351</v>
      </c>
      <c r="D115" s="200" t="s">
        <v>167</v>
      </c>
      <c r="E115" s="217" t="s">
        <v>168</v>
      </c>
      <c r="F115" s="210"/>
      <c r="G115" s="63">
        <v>0</v>
      </c>
      <c r="H115" s="45"/>
      <c r="I115" s="60">
        <v>0</v>
      </c>
      <c r="J115" s="45">
        <v>1423</v>
      </c>
      <c r="K115" s="129">
        <f>I115+J115</f>
        <v>1423</v>
      </c>
      <c r="L115" s="45"/>
      <c r="M115" s="129"/>
    </row>
    <row r="116" spans="1:13" ht="14.25" customHeight="1">
      <c r="A116" s="57"/>
      <c r="B116" s="58"/>
      <c r="C116" s="54">
        <v>5331</v>
      </c>
      <c r="D116" s="200" t="s">
        <v>180</v>
      </c>
      <c r="E116" s="217" t="s">
        <v>181</v>
      </c>
      <c r="F116" s="210"/>
      <c r="G116" s="63">
        <v>0</v>
      </c>
      <c r="H116" s="45"/>
      <c r="I116" s="60">
        <v>0</v>
      </c>
      <c r="J116" s="45">
        <v>1000</v>
      </c>
      <c r="K116" s="129">
        <f>I116+J116</f>
        <v>1000</v>
      </c>
      <c r="L116" s="45"/>
      <c r="M116" s="129"/>
    </row>
    <row r="117" spans="1:13" ht="14.25" customHeight="1">
      <c r="A117" s="57"/>
      <c r="B117" s="58"/>
      <c r="C117" s="72">
        <v>6351</v>
      </c>
      <c r="D117" s="25"/>
      <c r="E117" s="26" t="s">
        <v>13</v>
      </c>
      <c r="F117" s="62"/>
      <c r="G117" s="82">
        <f>G114</f>
        <v>0</v>
      </c>
      <c r="H117" s="103">
        <v>1000</v>
      </c>
      <c r="I117" s="82">
        <f>G117+H117</f>
        <v>1000</v>
      </c>
      <c r="J117" s="103">
        <f>J115</f>
        <v>1423</v>
      </c>
      <c r="K117" s="184">
        <f>I117+J117</f>
        <v>2423</v>
      </c>
      <c r="L117" s="103"/>
      <c r="M117" s="184"/>
    </row>
    <row r="118" spans="1:13" ht="14.25" customHeight="1" thickBot="1">
      <c r="A118" s="57"/>
      <c r="B118" s="58"/>
      <c r="C118" s="72">
        <v>5331</v>
      </c>
      <c r="D118" s="25"/>
      <c r="E118" s="29" t="s">
        <v>42</v>
      </c>
      <c r="F118" s="62"/>
      <c r="G118" s="172">
        <v>0</v>
      </c>
      <c r="H118" s="173"/>
      <c r="I118" s="172">
        <f>G118+H118</f>
        <v>0</v>
      </c>
      <c r="J118" s="173">
        <f>J116</f>
        <v>1000</v>
      </c>
      <c r="K118" s="172">
        <f>I118+J118</f>
        <v>1000</v>
      </c>
      <c r="L118" s="173"/>
      <c r="M118" s="172"/>
    </row>
    <row r="119" spans="1:13" ht="14.25" customHeight="1">
      <c r="A119" s="73">
        <v>8</v>
      </c>
      <c r="B119" s="74">
        <v>3524</v>
      </c>
      <c r="C119" s="74"/>
      <c r="D119" s="30"/>
      <c r="E119" s="75" t="s">
        <v>182</v>
      </c>
      <c r="F119" s="165"/>
      <c r="G119" s="166">
        <f>G121</f>
        <v>0</v>
      </c>
      <c r="H119" s="48"/>
      <c r="I119" s="166">
        <f>I121</f>
        <v>0</v>
      </c>
      <c r="J119" s="48"/>
      <c r="K119" s="186">
        <f>K121</f>
        <v>545.4</v>
      </c>
      <c r="L119" s="48"/>
      <c r="M119" s="186"/>
    </row>
    <row r="120" spans="1:13" ht="14.25" customHeight="1">
      <c r="A120" s="61"/>
      <c r="B120" s="54"/>
      <c r="C120" s="54">
        <v>5331</v>
      </c>
      <c r="D120" s="199" t="s">
        <v>183</v>
      </c>
      <c r="E120" s="212" t="s">
        <v>187</v>
      </c>
      <c r="F120" s="63"/>
      <c r="G120" s="63">
        <v>0</v>
      </c>
      <c r="H120" s="46"/>
      <c r="I120" s="63">
        <v>0</v>
      </c>
      <c r="J120" s="46">
        <v>545.4</v>
      </c>
      <c r="K120" s="97">
        <f>I120+J120</f>
        <v>545.4</v>
      </c>
      <c r="L120" s="46"/>
      <c r="M120" s="97"/>
    </row>
    <row r="121" spans="1:13" ht="14.25" customHeight="1" thickBot="1">
      <c r="A121" s="167"/>
      <c r="B121" s="85"/>
      <c r="C121" s="85">
        <v>5331</v>
      </c>
      <c r="D121" s="168"/>
      <c r="E121" s="29" t="s">
        <v>42</v>
      </c>
      <c r="F121" s="169"/>
      <c r="G121" s="170">
        <v>0</v>
      </c>
      <c r="H121" s="164"/>
      <c r="I121" s="170">
        <v>0</v>
      </c>
      <c r="J121" s="164">
        <f>J120</f>
        <v>545.4</v>
      </c>
      <c r="K121" s="187">
        <f>I121+J121</f>
        <v>545.4</v>
      </c>
      <c r="L121" s="164"/>
      <c r="M121" s="187"/>
    </row>
    <row r="122" spans="1:13" ht="14.25" customHeight="1">
      <c r="A122" s="73">
        <v>11</v>
      </c>
      <c r="B122" s="74">
        <v>3533</v>
      </c>
      <c r="C122" s="74"/>
      <c r="D122" s="30"/>
      <c r="E122" s="75" t="s">
        <v>38</v>
      </c>
      <c r="F122" s="165"/>
      <c r="G122" s="166">
        <f>G125</f>
        <v>20210</v>
      </c>
      <c r="H122" s="48"/>
      <c r="I122" s="166">
        <f>I125</f>
        <v>31210</v>
      </c>
      <c r="J122" s="48"/>
      <c r="K122" s="186">
        <f>K125</f>
        <v>31210</v>
      </c>
      <c r="L122" s="48"/>
      <c r="M122" s="186"/>
    </row>
    <row r="123" spans="1:13" ht="14.25" customHeight="1">
      <c r="A123" s="61"/>
      <c r="B123" s="54"/>
      <c r="C123" s="54">
        <v>6351</v>
      </c>
      <c r="D123" s="199" t="s">
        <v>55</v>
      </c>
      <c r="E123" s="212" t="s">
        <v>67</v>
      </c>
      <c r="F123" s="63"/>
      <c r="G123" s="63">
        <v>19210</v>
      </c>
      <c r="H123" s="46">
        <v>11000</v>
      </c>
      <c r="I123" s="63">
        <f>G123+H123</f>
        <v>30210</v>
      </c>
      <c r="J123" s="46"/>
      <c r="K123" s="97">
        <f>I123+J123</f>
        <v>30210</v>
      </c>
      <c r="L123" s="46"/>
      <c r="M123" s="97"/>
    </row>
    <row r="124" spans="1:13" ht="14.25" customHeight="1">
      <c r="A124" s="61"/>
      <c r="B124" s="54"/>
      <c r="C124" s="54">
        <v>6351</v>
      </c>
      <c r="D124" s="199" t="s">
        <v>127</v>
      </c>
      <c r="E124" s="212" t="s">
        <v>128</v>
      </c>
      <c r="F124" s="63"/>
      <c r="G124" s="63">
        <v>1000</v>
      </c>
      <c r="H124" s="46"/>
      <c r="I124" s="63">
        <f>G124+H124</f>
        <v>1000</v>
      </c>
      <c r="J124" s="46"/>
      <c r="K124" s="97">
        <f>I124+J124</f>
        <v>1000</v>
      </c>
      <c r="L124" s="46"/>
      <c r="M124" s="97"/>
    </row>
    <row r="125" spans="1:13" ht="13.5" customHeight="1" thickBot="1">
      <c r="A125" s="167"/>
      <c r="B125" s="85"/>
      <c r="C125" s="85">
        <v>6351</v>
      </c>
      <c r="D125" s="168"/>
      <c r="E125" s="153" t="s">
        <v>13</v>
      </c>
      <c r="F125" s="169"/>
      <c r="G125" s="170">
        <f>G123+G124</f>
        <v>20210</v>
      </c>
      <c r="H125" s="164">
        <v>11000</v>
      </c>
      <c r="I125" s="170">
        <f>G125+H125</f>
        <v>31210</v>
      </c>
      <c r="J125" s="164"/>
      <c r="K125" s="187">
        <f>I125+J125</f>
        <v>31210</v>
      </c>
      <c r="L125" s="164"/>
      <c r="M125" s="187"/>
    </row>
    <row r="126" spans="1:13" ht="14.25" customHeight="1">
      <c r="A126" s="143"/>
      <c r="B126" s="144"/>
      <c r="C126" s="145"/>
      <c r="D126" s="146"/>
      <c r="E126" s="147" t="s">
        <v>15</v>
      </c>
      <c r="F126" s="148"/>
      <c r="G126" s="149">
        <f>G128</f>
        <v>1839.5</v>
      </c>
      <c r="H126" s="150"/>
      <c r="I126" s="149">
        <f>I128</f>
        <v>4845.2</v>
      </c>
      <c r="J126" s="150"/>
      <c r="K126" s="188">
        <f>K128</f>
        <v>115.89999999999964</v>
      </c>
      <c r="L126" s="150"/>
      <c r="M126" s="188"/>
    </row>
    <row r="127" spans="1:13" ht="14.25" customHeight="1">
      <c r="A127" s="61"/>
      <c r="B127" s="54"/>
      <c r="C127" s="54">
        <v>6901</v>
      </c>
      <c r="D127" s="29"/>
      <c r="E127" s="43"/>
      <c r="F127" s="62"/>
      <c r="G127" s="63">
        <v>1839.5</v>
      </c>
      <c r="H127" s="46">
        <v>3005.7</v>
      </c>
      <c r="I127" s="63">
        <f>G127+H127</f>
        <v>4845.2</v>
      </c>
      <c r="J127" s="46">
        <v>-4729.3</v>
      </c>
      <c r="K127" s="97">
        <f>I127+J127</f>
        <v>115.89999999999964</v>
      </c>
      <c r="L127" s="46"/>
      <c r="M127" s="97"/>
    </row>
    <row r="128" spans="1:13" ht="14.25" customHeight="1" thickBot="1">
      <c r="A128" s="151"/>
      <c r="B128" s="152"/>
      <c r="C128" s="85">
        <v>6901</v>
      </c>
      <c r="D128" s="153"/>
      <c r="E128" s="154" t="s">
        <v>56</v>
      </c>
      <c r="F128" s="155"/>
      <c r="G128" s="156">
        <f>SUM(G127)</f>
        <v>1839.5</v>
      </c>
      <c r="H128" s="171">
        <v>3005.7</v>
      </c>
      <c r="I128" s="156">
        <f>G128+H128</f>
        <v>4845.2</v>
      </c>
      <c r="J128" s="171">
        <v>-4729.3</v>
      </c>
      <c r="K128" s="189">
        <f>I128+J128</f>
        <v>115.89999999999964</v>
      </c>
      <c r="L128" s="171"/>
      <c r="M128" s="189"/>
    </row>
    <row r="129" spans="1:13" ht="16.5" thickBot="1">
      <c r="A129" s="78"/>
      <c r="B129" s="79"/>
      <c r="C129" s="79"/>
      <c r="D129" s="80"/>
      <c r="E129" s="81"/>
      <c r="F129" s="83">
        <v>0</v>
      </c>
      <c r="G129" s="83">
        <f>G36+G37+G39+G59+G60+G62+G78+G80+G82+G91+G93+G95+G101+G102+G104+G112+G117+G118+G125+G128</f>
        <v>40539.5</v>
      </c>
      <c r="H129" s="130">
        <f>H24+H25+H26+H29+H30+H31+H32+H41+H42+H48+H49+H50+H51+H52+H53+H54+H68+H69+H70+H72+H76+H85+H100+H106+H107+H108+H109+H110+H114+H123+H127</f>
        <v>42847.09999999999</v>
      </c>
      <c r="I129" s="138">
        <f>I36+I37+I38+I39+I59+I60+I61+I62+I78+I80+I81+I82+I91+I92+I93+I94+I95+I101+I102+I103+I104+I111+I112+I117+I118+I125+I128</f>
        <v>83386.59999999999</v>
      </c>
      <c r="J129" s="130">
        <f>J26+J27+J28+J30+J31+J32+J33+J34+J35+J42+J43+J44+J45+J46+J52+J54+J56+J57+J58+J64+J65+J66+J67+J68+J70+J71+J72+J74+J76+J77+J86+J87+J88+J89+J90+J97+J98+J99+J100+J115+J116+J120+J127</f>
        <v>25000.000000000004</v>
      </c>
      <c r="K129" s="138">
        <f>K36+K37+K38+K39+K59+K60+K61+K62+K78+K80+K81+K82+K91+K92+K93+K94+K95+K101+K102+K103+K104+K111+K112+K117+K118+K121+K125+K128+K79</f>
        <v>108386.60000000002</v>
      </c>
      <c r="L129" s="130"/>
      <c r="M129" s="138"/>
    </row>
    <row r="130" spans="1:13" ht="12.75">
      <c r="A130" s="33"/>
      <c r="B130" s="34"/>
      <c r="C130" s="34"/>
      <c r="D130" s="34"/>
      <c r="E130" s="34"/>
      <c r="F130" s="34"/>
      <c r="G130" s="49"/>
      <c r="H130" s="50"/>
      <c r="I130" s="49"/>
      <c r="J130" s="50"/>
      <c r="K130" s="49"/>
      <c r="L130" s="50"/>
      <c r="M130" s="49"/>
    </row>
    <row r="131" spans="1:13" s="6" customFormat="1" ht="18" customHeight="1" thickBot="1">
      <c r="A131" s="35" t="s">
        <v>8</v>
      </c>
      <c r="B131" s="35"/>
      <c r="C131" s="35"/>
      <c r="D131" s="35"/>
      <c r="E131" s="35"/>
      <c r="F131" s="35"/>
      <c r="G131" s="52"/>
      <c r="H131" s="51"/>
      <c r="I131" s="51"/>
      <c r="J131" s="51"/>
      <c r="K131" s="51"/>
      <c r="L131" s="51"/>
      <c r="M131" s="51"/>
    </row>
    <row r="132" spans="1:13" s="8" customFormat="1" ht="16.5" thickBot="1">
      <c r="A132" s="36" t="s">
        <v>9</v>
      </c>
      <c r="B132" s="32"/>
      <c r="C132" s="32"/>
      <c r="D132" s="114"/>
      <c r="E132" s="37"/>
      <c r="F132" s="38"/>
      <c r="G132" s="7" t="s">
        <v>10</v>
      </c>
      <c r="H132" s="139" t="s">
        <v>22</v>
      </c>
      <c r="I132" s="7" t="s">
        <v>23</v>
      </c>
      <c r="J132" s="139" t="s">
        <v>22</v>
      </c>
      <c r="K132" s="7" t="s">
        <v>23</v>
      </c>
      <c r="L132" s="139" t="s">
        <v>22</v>
      </c>
      <c r="M132" s="7" t="s">
        <v>23</v>
      </c>
    </row>
    <row r="133" spans="1:13" s="8" customFormat="1" ht="15">
      <c r="A133" s="131" t="s">
        <v>18</v>
      </c>
      <c r="B133" s="39"/>
      <c r="C133" s="111">
        <v>6121</v>
      </c>
      <c r="D133" s="115"/>
      <c r="E133" s="40" t="s">
        <v>39</v>
      </c>
      <c r="F133" s="121"/>
      <c r="G133" s="118">
        <f>G36+G59+G78+G91+G101+G111</f>
        <v>16260</v>
      </c>
      <c r="H133" s="178">
        <f>H36+H59+H78+H91+H101+H111</f>
        <v>14662.2</v>
      </c>
      <c r="I133" s="179">
        <f aca="true" t="shared" si="9" ref="I133:I141">G133+H133</f>
        <v>30922.2</v>
      </c>
      <c r="J133" s="178">
        <f>J36+J59+J78+J91+J101+J111</f>
        <v>13605</v>
      </c>
      <c r="K133" s="179">
        <f aca="true" t="shared" si="10" ref="K133:K138">I133+J133</f>
        <v>44527.2</v>
      </c>
      <c r="L133" s="178"/>
      <c r="M133" s="179"/>
    </row>
    <row r="134" spans="1:13" s="8" customFormat="1" ht="15">
      <c r="A134" s="41" t="s">
        <v>18</v>
      </c>
      <c r="B134" s="42"/>
      <c r="C134" s="112">
        <v>6122</v>
      </c>
      <c r="D134" s="116"/>
      <c r="E134" s="43" t="s">
        <v>101</v>
      </c>
      <c r="F134" s="122"/>
      <c r="G134" s="119">
        <v>0</v>
      </c>
      <c r="H134" s="215">
        <v>0</v>
      </c>
      <c r="I134" s="180">
        <v>0</v>
      </c>
      <c r="J134" s="215">
        <f>J61+J79+J92+J103</f>
        <v>2150</v>
      </c>
      <c r="K134" s="180">
        <f t="shared" si="10"/>
        <v>2150</v>
      </c>
      <c r="L134" s="215"/>
      <c r="M134" s="180"/>
    </row>
    <row r="135" spans="1:13" ht="12.75">
      <c r="A135" s="131" t="s">
        <v>18</v>
      </c>
      <c r="B135" s="132"/>
      <c r="C135" s="133">
        <v>6351</v>
      </c>
      <c r="D135" s="134"/>
      <c r="E135" s="135" t="s">
        <v>17</v>
      </c>
      <c r="F135" s="136"/>
      <c r="G135" s="137">
        <f>G125</f>
        <v>20210</v>
      </c>
      <c r="H135" s="141">
        <f>H117+H125</f>
        <v>12000</v>
      </c>
      <c r="I135" s="214">
        <f t="shared" si="9"/>
        <v>32210</v>
      </c>
      <c r="J135" s="141">
        <f>J117+J125</f>
        <v>1423</v>
      </c>
      <c r="K135" s="214">
        <f t="shared" si="10"/>
        <v>33633</v>
      </c>
      <c r="L135" s="141"/>
      <c r="M135" s="214"/>
    </row>
    <row r="136" spans="1:13" ht="12.75">
      <c r="A136" s="41" t="s">
        <v>18</v>
      </c>
      <c r="B136" s="42"/>
      <c r="C136" s="112">
        <v>6313</v>
      </c>
      <c r="D136" s="116"/>
      <c r="E136" s="43" t="s">
        <v>40</v>
      </c>
      <c r="F136" s="122"/>
      <c r="G136" s="119">
        <f>G37+G60+G80+G93+G102</f>
        <v>300</v>
      </c>
      <c r="H136" s="140">
        <f>H37+H60+H80+H93+H102+H112</f>
        <v>11699.500000000002</v>
      </c>
      <c r="I136" s="180">
        <f t="shared" si="9"/>
        <v>11999.500000000002</v>
      </c>
      <c r="J136" s="140">
        <f>J37+J60+J80+J93+J102+J112</f>
        <v>7380</v>
      </c>
      <c r="K136" s="180">
        <f t="shared" si="10"/>
        <v>19379.5</v>
      </c>
      <c r="L136" s="140"/>
      <c r="M136" s="180"/>
    </row>
    <row r="137" spans="1:13" ht="12.75">
      <c r="A137" s="87" t="s">
        <v>18</v>
      </c>
      <c r="B137" s="42"/>
      <c r="C137" s="112">
        <v>5171</v>
      </c>
      <c r="D137" s="116"/>
      <c r="E137" s="43" t="s">
        <v>41</v>
      </c>
      <c r="F137" s="122"/>
      <c r="G137" s="119">
        <f>G39+G62+G82+G95+G104</f>
        <v>1930</v>
      </c>
      <c r="H137" s="140">
        <f>H39+H62+H82+H95+H104</f>
        <v>1479.6999999999998</v>
      </c>
      <c r="I137" s="180">
        <f t="shared" si="9"/>
        <v>3409.7</v>
      </c>
      <c r="J137" s="140">
        <f>J39+J62+J82+J95+J104</f>
        <v>3625.9</v>
      </c>
      <c r="K137" s="180">
        <f t="shared" si="10"/>
        <v>7035.6</v>
      </c>
      <c r="L137" s="140"/>
      <c r="M137" s="180"/>
    </row>
    <row r="138" spans="1:13" ht="12.75">
      <c r="A138" s="41" t="s">
        <v>18</v>
      </c>
      <c r="B138" s="42"/>
      <c r="C138" s="112">
        <v>5331</v>
      </c>
      <c r="D138" s="116"/>
      <c r="E138" s="43" t="s">
        <v>43</v>
      </c>
      <c r="F138" s="122"/>
      <c r="G138" s="119">
        <v>0</v>
      </c>
      <c r="H138" s="140">
        <f>H118</f>
        <v>0</v>
      </c>
      <c r="I138" s="180">
        <f t="shared" si="9"/>
        <v>0</v>
      </c>
      <c r="J138" s="140">
        <f>J118+J121</f>
        <v>1545.4</v>
      </c>
      <c r="K138" s="180">
        <f t="shared" si="10"/>
        <v>1545.4</v>
      </c>
      <c r="L138" s="140"/>
      <c r="M138" s="180"/>
    </row>
    <row r="139" spans="1:13" ht="12.75">
      <c r="A139" s="41" t="s">
        <v>18</v>
      </c>
      <c r="B139" s="42"/>
      <c r="C139" s="112">
        <v>5213</v>
      </c>
      <c r="D139" s="116"/>
      <c r="E139" s="43" t="s">
        <v>75</v>
      </c>
      <c r="F139" s="122"/>
      <c r="G139" s="119">
        <v>0</v>
      </c>
      <c r="H139" s="140">
        <v>0</v>
      </c>
      <c r="I139" s="119">
        <v>0</v>
      </c>
      <c r="J139" s="140">
        <v>0</v>
      </c>
      <c r="K139" s="119">
        <v>0</v>
      </c>
      <c r="L139" s="140"/>
      <c r="M139" s="119"/>
    </row>
    <row r="140" spans="1:13" ht="12.75">
      <c r="A140" s="41" t="s">
        <v>18</v>
      </c>
      <c r="B140" s="42"/>
      <c r="C140" s="112">
        <v>5169</v>
      </c>
      <c r="D140" s="116"/>
      <c r="E140" s="43" t="s">
        <v>81</v>
      </c>
      <c r="F140" s="122"/>
      <c r="G140" s="119">
        <v>0</v>
      </c>
      <c r="H140" s="140">
        <v>0</v>
      </c>
      <c r="I140" s="119">
        <v>0</v>
      </c>
      <c r="J140" s="140">
        <v>0</v>
      </c>
      <c r="K140" s="119">
        <v>0</v>
      </c>
      <c r="L140" s="140"/>
      <c r="M140" s="119"/>
    </row>
    <row r="141" spans="1:13" ht="13.5" thickBot="1">
      <c r="A141" s="174" t="s">
        <v>18</v>
      </c>
      <c r="B141" s="34"/>
      <c r="C141" s="124">
        <v>6901</v>
      </c>
      <c r="D141" s="125"/>
      <c r="E141" s="126" t="s">
        <v>56</v>
      </c>
      <c r="F141" s="127"/>
      <c r="G141" s="128">
        <f>G128</f>
        <v>1839.5</v>
      </c>
      <c r="H141" s="176">
        <f>H127</f>
        <v>3005.7</v>
      </c>
      <c r="I141" s="137">
        <f t="shared" si="9"/>
        <v>4845.2</v>
      </c>
      <c r="J141" s="176">
        <f>J127</f>
        <v>-4729.3</v>
      </c>
      <c r="K141" s="137">
        <f>I141+J141</f>
        <v>115.89999999999964</v>
      </c>
      <c r="L141" s="176"/>
      <c r="M141" s="137"/>
    </row>
    <row r="142" spans="1:13" ht="15.75" thickBot="1">
      <c r="A142" s="88"/>
      <c r="B142" s="89"/>
      <c r="C142" s="113"/>
      <c r="D142" s="117"/>
      <c r="E142" s="90" t="s">
        <v>16</v>
      </c>
      <c r="F142" s="113"/>
      <c r="G142" s="120">
        <f>SUM(G133:G141)</f>
        <v>40539.5</v>
      </c>
      <c r="H142" s="177">
        <f>SUM(H133:H141)</f>
        <v>42847.1</v>
      </c>
      <c r="I142" s="138">
        <f>SUM(I133:I141)</f>
        <v>83386.59999999999</v>
      </c>
      <c r="J142" s="177">
        <f>SUM(J133:J141)</f>
        <v>25000.000000000004</v>
      </c>
      <c r="K142" s="138">
        <f>SUM(K133:K141)</f>
        <v>108386.59999999999</v>
      </c>
      <c r="L142" s="216"/>
      <c r="M142" s="138"/>
    </row>
    <row r="143" spans="1:13" ht="12.75">
      <c r="A143" s="14"/>
      <c r="B143" s="14"/>
      <c r="C143" s="35"/>
      <c r="D143" s="14"/>
      <c r="E143" s="14"/>
      <c r="F143" s="35"/>
      <c r="G143" s="53"/>
      <c r="H143" s="53"/>
      <c r="I143" s="53"/>
      <c r="J143" s="53"/>
      <c r="K143" s="53"/>
      <c r="L143" s="51"/>
      <c r="M143" s="51"/>
    </row>
    <row r="144" spans="1:13" ht="12.75">
      <c r="A144" s="14"/>
      <c r="B144" s="14"/>
      <c r="C144" s="14"/>
      <c r="D144" s="14"/>
      <c r="E144" s="14"/>
      <c r="F144" s="14"/>
      <c r="G144" s="53"/>
      <c r="H144" s="53"/>
      <c r="I144" s="53"/>
      <c r="J144" s="53"/>
      <c r="K144" s="53"/>
      <c r="L144" s="53"/>
      <c r="M144" s="53"/>
    </row>
    <row r="145" spans="1:13" ht="12.75">
      <c r="A145" s="84"/>
      <c r="B145" s="84"/>
      <c r="C145" s="84"/>
      <c r="D145" s="84"/>
      <c r="E145" s="84"/>
      <c r="F145" s="14"/>
      <c r="G145" s="98"/>
      <c r="H145" s="53"/>
      <c r="I145" s="98"/>
      <c r="J145" s="223"/>
      <c r="K145" s="98"/>
      <c r="L145" s="53"/>
      <c r="M145" s="53"/>
    </row>
    <row r="146" spans="1:13" ht="12.75">
      <c r="A146" s="14"/>
      <c r="B146" s="14"/>
      <c r="C146" s="14"/>
      <c r="D146" s="14"/>
      <c r="E146" s="14"/>
      <c r="F146" s="14"/>
      <c r="G146" s="98"/>
      <c r="H146" s="53"/>
      <c r="I146" s="53"/>
      <c r="J146" s="98"/>
      <c r="K146" s="53"/>
      <c r="L146" s="53"/>
      <c r="M146" s="53"/>
    </row>
    <row r="147" spans="1:13" ht="12.75">
      <c r="A147" s="14"/>
      <c r="B147" s="14"/>
      <c r="C147" s="14"/>
      <c r="D147" s="14"/>
      <c r="E147" s="14"/>
      <c r="F147" s="14"/>
      <c r="G147" s="53"/>
      <c r="H147" s="53"/>
      <c r="I147" s="53"/>
      <c r="J147" s="98"/>
      <c r="K147" s="53"/>
      <c r="L147" s="53"/>
      <c r="M147" s="53"/>
    </row>
    <row r="148" spans="1:13" ht="12.75">
      <c r="A148" s="14"/>
      <c r="B148" s="14"/>
      <c r="C148" s="14"/>
      <c r="D148" s="14"/>
      <c r="E148" s="14"/>
      <c r="F148" s="14"/>
      <c r="G148" s="53"/>
      <c r="H148" s="53"/>
      <c r="I148" s="53"/>
      <c r="J148" s="98"/>
      <c r="K148" s="53"/>
      <c r="L148" s="53"/>
      <c r="M148" s="53"/>
    </row>
    <row r="149" spans="1:13" ht="12.75">
      <c r="A149" s="14"/>
      <c r="B149" s="14"/>
      <c r="C149" s="14"/>
      <c r="D149" s="14"/>
      <c r="E149" s="14"/>
      <c r="F149" s="14"/>
      <c r="G149" s="53"/>
      <c r="H149" s="53"/>
      <c r="I149" s="98"/>
      <c r="J149" s="98"/>
      <c r="K149" s="98"/>
      <c r="L149" s="53"/>
      <c r="M149" s="53"/>
    </row>
    <row r="150" spans="1:13" ht="12.75">
      <c r="A150" s="14"/>
      <c r="B150" s="14"/>
      <c r="C150" s="14"/>
      <c r="D150" s="14"/>
      <c r="E150" s="14"/>
      <c r="F150" s="14"/>
      <c r="G150" s="14"/>
      <c r="H150" s="14"/>
      <c r="I150" s="14"/>
      <c r="J150" s="98"/>
      <c r="K150" s="14"/>
      <c r="L150" s="14"/>
      <c r="M150" s="14"/>
    </row>
    <row r="151" spans="1:13" ht="12.75">
      <c r="A151" s="14"/>
      <c r="B151" s="14"/>
      <c r="C151" s="14"/>
      <c r="D151" s="14"/>
      <c r="E151" s="14"/>
      <c r="F151" s="14"/>
      <c r="G151" s="14"/>
      <c r="H151" s="14"/>
      <c r="I151" s="14"/>
      <c r="J151" s="98"/>
      <c r="K151" s="14"/>
      <c r="L151" s="14"/>
      <c r="M151" s="14"/>
    </row>
    <row r="152" spans="1:13" ht="12.75">
      <c r="A152" s="14"/>
      <c r="B152" s="14"/>
      <c r="C152" s="14"/>
      <c r="D152" s="14"/>
      <c r="E152" s="14"/>
      <c r="F152" s="14"/>
      <c r="G152" s="15"/>
      <c r="H152" s="14"/>
      <c r="I152" s="14"/>
      <c r="J152" s="98"/>
      <c r="K152" s="14"/>
      <c r="L152" s="14"/>
      <c r="M152" s="14"/>
    </row>
    <row r="153" spans="1:13" ht="12.75">
      <c r="A153" s="14"/>
      <c r="B153" s="14"/>
      <c r="C153" s="14"/>
      <c r="D153" s="14"/>
      <c r="E153" s="14"/>
      <c r="F153" s="14"/>
      <c r="G153" s="14"/>
      <c r="H153" s="14"/>
      <c r="I153" s="14"/>
      <c r="J153" s="98"/>
      <c r="K153" s="14"/>
      <c r="L153" s="14"/>
      <c r="M153" s="14"/>
    </row>
    <row r="154" spans="1:13" ht="12.75">
      <c r="A154" s="14"/>
      <c r="B154" s="14"/>
      <c r="C154" s="14"/>
      <c r="D154" s="14"/>
      <c r="E154" s="14"/>
      <c r="F154" s="14"/>
      <c r="G154" s="14"/>
      <c r="H154" s="14"/>
      <c r="I154" s="14"/>
      <c r="J154" s="98"/>
      <c r="K154" s="14"/>
      <c r="L154" s="14"/>
      <c r="M154" s="14"/>
    </row>
    <row r="155" spans="1:13" ht="12.75">
      <c r="A155" s="14"/>
      <c r="B155" s="14"/>
      <c r="C155" s="14"/>
      <c r="D155" s="14"/>
      <c r="E155" s="14"/>
      <c r="F155" s="14"/>
      <c r="G155" s="14"/>
      <c r="H155" s="14"/>
      <c r="I155" s="14"/>
      <c r="J155" s="98"/>
      <c r="K155" s="14"/>
      <c r="L155" s="14"/>
      <c r="M155" s="14"/>
    </row>
    <row r="156" spans="1:13" ht="12.75">
      <c r="A156" s="14"/>
      <c r="B156" s="14"/>
      <c r="C156" s="14"/>
      <c r="D156" s="14"/>
      <c r="E156" s="14"/>
      <c r="F156" s="14"/>
      <c r="G156" s="14"/>
      <c r="H156" s="14"/>
      <c r="I156" s="14"/>
      <c r="J156" s="223"/>
      <c r="K156" s="14"/>
      <c r="L156" s="14"/>
      <c r="M156" s="14"/>
    </row>
    <row r="157" spans="1:13" ht="12.75">
      <c r="A157" s="14"/>
      <c r="B157" s="14"/>
      <c r="C157" s="14"/>
      <c r="D157" s="14"/>
      <c r="E157" s="14"/>
      <c r="F157" s="14"/>
      <c r="G157" s="14"/>
      <c r="H157" s="14"/>
      <c r="I157" s="14"/>
      <c r="J157" s="98"/>
      <c r="K157" s="14"/>
      <c r="L157" s="14"/>
      <c r="M157" s="14"/>
    </row>
    <row r="158" spans="1:13" ht="12.75">
      <c r="A158" s="14"/>
      <c r="B158" s="14"/>
      <c r="C158" s="14"/>
      <c r="D158" s="14"/>
      <c r="E158" s="14"/>
      <c r="F158" s="14"/>
      <c r="G158" s="14"/>
      <c r="H158" s="14"/>
      <c r="I158" s="14"/>
      <c r="J158" s="98"/>
      <c r="K158" s="14"/>
      <c r="L158" s="14"/>
      <c r="M158" s="14"/>
    </row>
    <row r="159" spans="1:13" ht="12.75">
      <c r="A159" s="14"/>
      <c r="B159" s="14"/>
      <c r="C159" s="14"/>
      <c r="D159" s="14"/>
      <c r="E159" s="14"/>
      <c r="F159" s="14"/>
      <c r="G159" s="14"/>
      <c r="H159" s="14"/>
      <c r="I159" s="14"/>
      <c r="J159" s="98"/>
      <c r="K159" s="14"/>
      <c r="L159" s="14"/>
      <c r="M159" s="14"/>
    </row>
    <row r="160" ht="12.75">
      <c r="J160" s="218"/>
    </row>
    <row r="161" ht="12.75">
      <c r="J161" s="218"/>
    </row>
    <row r="162" ht="12.75">
      <c r="J162" s="53"/>
    </row>
    <row r="163" ht="12.75">
      <c r="J163" s="53"/>
    </row>
    <row r="164" ht="12.75">
      <c r="J164" s="53"/>
    </row>
    <row r="165" ht="12.75">
      <c r="J165" s="53"/>
    </row>
  </sheetData>
  <sheetProtection/>
  <mergeCells count="2">
    <mergeCell ref="L21:M21"/>
    <mergeCell ref="H21:K2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Michal Žehan</cp:lastModifiedBy>
  <cp:lastPrinted>2014-03-03T09:01:43Z</cp:lastPrinted>
  <dcterms:created xsi:type="dcterms:W3CDTF">2007-01-11T11:12:55Z</dcterms:created>
  <dcterms:modified xsi:type="dcterms:W3CDTF">2014-03-03T11:12:14Z</dcterms:modified>
  <cp:category/>
  <cp:version/>
  <cp:contentType/>
  <cp:contentStatus/>
</cp:coreProperties>
</file>