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rozpočet'!$A$1:$R$150</definedName>
  </definedNames>
  <calcPr fullCalcOnLoad="1"/>
</workbook>
</file>

<file path=xl/sharedStrings.xml><?xml version="1.0" encoding="utf-8"?>
<sst xmlns="http://schemas.openxmlformats.org/spreadsheetml/2006/main" count="245" uniqueCount="192">
  <si>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</si>
  <si>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</si>
  <si>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</si>
  <si>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</si>
  <si>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</si>
  <si>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</si>
  <si>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</si>
  <si>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</si>
  <si>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</si>
  <si>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</si>
  <si>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</si>
  <si>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</si>
  <si>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</si>
  <si>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</si>
  <si>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</si>
  <si>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</si>
  <si>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</si>
  <si>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</si>
  <si>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</si>
  <si>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</si>
  <si>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</si>
  <si>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</si>
  <si>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</si>
  <si>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</si>
  <si>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</si>
  <si>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</si>
  <si>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</si>
  <si>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</si>
  <si>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</si>
  <si>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</si>
  <si>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</si>
  <si>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</si>
  <si>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</si>
  <si>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</si>
  <si>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</si>
  <si>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</si>
  <si>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</si>
  <si>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</si>
  <si>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</si>
  <si>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</si>
  <si>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</si>
  <si>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</si>
  <si>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</si>
  <si>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</si>
  <si>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</si>
  <si>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</si>
  <si>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</si>
  <si>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</si>
  <si>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</si>
  <si>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</si>
  <si>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</si>
  <si>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</si>
  <si>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</si>
  <si>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</si>
  <si>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</si>
  <si>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</si>
  <si>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</si>
  <si>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</si>
  <si>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</si>
  <si>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</si>
  <si>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</si>
  <si>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</si>
  <si>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</si>
  <si>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</si>
  <si>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</si>
  <si>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</si>
  <si>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</si>
  <si>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</si>
  <si>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</si>
  <si>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</si>
  <si>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</si>
  <si>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</si>
  <si>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</si>
  <si>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</si>
  <si>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</si>
  <si>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</si>
  <si>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</si>
  <si>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</si>
  <si>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</si>
  <si>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</si>
  <si>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</si>
  <si>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</si>
  <si>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</si>
  <si>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</si>
  <si>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</si>
  <si>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</si>
  <si>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</si>
  <si>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</si>
  <si>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</si>
  <si>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</si>
  <si>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</si>
  <si>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</si>
  <si>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</si>
  <si>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</si>
  <si>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</si>
  <si>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</si>
  <si>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</si>
  <si>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</si>
  <si>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</si>
  <si>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</si>
  <si>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</si>
  <si>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</si>
  <si>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</si>
  <si>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</si>
  <si>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</si>
  <si>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</si>
  <si>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</si>
  <si>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</si>
  <si>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</si>
  <si>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</si>
  <si>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</si>
  <si>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</si>
  <si>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</si>
  <si>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</si>
  <si>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</si>
  <si>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</si>
  <si>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</si>
  <si>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</si>
  <si>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</si>
  <si>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</si>
  <si>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</si>
  <si>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</si>
  <si>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</si>
  <si>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</si>
  <si>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</si>
  <si>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</si>
  <si>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</si>
  <si>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</si>
  <si>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</si>
  <si>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</si>
  <si>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</si>
  <si>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</si>
  <si>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</si>
  <si>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</si>
  <si>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</si>
  <si>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</si>
  <si>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</si>
  <si>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</si>
  <si>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</si>
  <si>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</si>
  <si>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Zpracování PD rokonstrukce psychiatrie Nové Město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</si>
  <si>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</si>
  <si>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</si>
  <si>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</si>
  <si>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</si>
  <si>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</si>
  <si>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</si>
  <si>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</si>
  <si>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</si>
  <si>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</si>
  <si>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</si>
  <si>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</si>
  <si>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</si>
  <si>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</si>
  <si>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</si>
  <si>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</si>
  <si>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</si>
  <si>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</si>
  <si>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</si>
  <si>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</si>
  <si>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</si>
  <si>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</si>
  <si>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</si>
  <si>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</si>
  <si>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</si>
  <si>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</si>
  <si>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</si>
  <si>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</si>
  <si>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</si>
  <si>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</si>
  <si>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</si>
  <si>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t>Kapitola 50 - Fond rozvoje a reprodukce Královéhradeckého kraje rok 2011 - sumář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</si>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</sst>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4" fillId="34" borderId="70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4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19" width="13.00390625" style="0" customWidth="1"/>
  </cols>
  <sheetData>
    <row r="1" spans="1:15" s="1" customFormat="1" ht="19.5" customHeight="1">
      <c r="A1" s="15" t="s">
        <v>171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08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29</v>
      </c>
      <c r="F4" s="22"/>
      <c r="G4" s="124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80" t="s">
        <v>122</v>
      </c>
      <c r="F5" s="13"/>
      <c r="G5" s="181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80" t="s">
        <v>32</v>
      </c>
      <c r="F6" s="13"/>
      <c r="G6" s="181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80" t="s">
        <v>127</v>
      </c>
      <c r="F7" s="13"/>
      <c r="G7" s="181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>
      <c r="A8" s="14"/>
      <c r="B8" s="14"/>
      <c r="C8" s="14"/>
      <c r="D8" s="17"/>
      <c r="E8" s="180" t="s">
        <v>161</v>
      </c>
      <c r="F8" s="13"/>
      <c r="G8" s="181">
        <v>-35431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14"/>
      <c r="B9" s="14"/>
      <c r="C9" s="14"/>
      <c r="D9" s="17"/>
      <c r="E9" s="180" t="s">
        <v>162</v>
      </c>
      <c r="F9" s="13"/>
      <c r="G9" s="181">
        <v>297</v>
      </c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4"/>
      <c r="B10" s="14"/>
      <c r="C10" s="14"/>
      <c r="D10" s="17"/>
      <c r="E10" s="27" t="s">
        <v>21</v>
      </c>
      <c r="F10" s="28"/>
      <c r="G10" s="119">
        <f>SUM(G3:G9)</f>
        <v>112182.40000000002</v>
      </c>
      <c r="H10" s="20"/>
      <c r="I10" s="20"/>
      <c r="J10" s="17"/>
      <c r="K10" s="17"/>
      <c r="L10" s="17"/>
      <c r="M10" s="17"/>
      <c r="N10" s="17"/>
      <c r="O10" s="17"/>
    </row>
    <row r="11" spans="1:15" ht="15" customHeight="1">
      <c r="A11" s="42" t="s">
        <v>121</v>
      </c>
      <c r="B11" s="17"/>
      <c r="C11" s="17"/>
      <c r="D11" s="17"/>
      <c r="E11" s="109"/>
      <c r="F11" s="109"/>
      <c r="G11" s="110"/>
      <c r="H11" s="20"/>
      <c r="I11" s="20"/>
      <c r="J11" s="17"/>
      <c r="K11" s="17"/>
      <c r="L11" s="17"/>
      <c r="M11" s="17"/>
      <c r="N11" s="17"/>
      <c r="O11" s="17"/>
    </row>
    <row r="12" spans="1:15" ht="15" customHeight="1" thickBot="1">
      <c r="A12" s="17"/>
      <c r="B12" s="17"/>
      <c r="C12" s="17"/>
      <c r="D12" s="17"/>
      <c r="E12" s="17"/>
      <c r="F12" s="17"/>
      <c r="G12" s="24"/>
      <c r="H12" s="20"/>
      <c r="I12" s="20"/>
      <c r="J12" s="17"/>
      <c r="K12" s="17"/>
      <c r="L12" s="17"/>
      <c r="M12" s="17"/>
      <c r="N12" s="17"/>
      <c r="O12" s="17"/>
    </row>
    <row r="13" spans="1:15" ht="15" customHeight="1" thickBot="1">
      <c r="A13" s="23" t="s">
        <v>0</v>
      </c>
      <c r="B13" s="25"/>
      <c r="C13" s="25"/>
      <c r="D13" s="25"/>
      <c r="E13" s="25"/>
      <c r="F13" s="25"/>
      <c r="G13" s="51">
        <v>79780</v>
      </c>
      <c r="H13" s="118" t="s">
        <v>22</v>
      </c>
      <c r="I13" s="135"/>
      <c r="J13" s="13"/>
      <c r="K13" s="13"/>
      <c r="L13" s="13"/>
      <c r="M13" s="13"/>
      <c r="N13" s="17"/>
      <c r="O13" s="17"/>
    </row>
    <row r="14" spans="1:15" ht="15" customHeight="1">
      <c r="A14" s="21" t="s">
        <v>2</v>
      </c>
      <c r="B14" s="22"/>
      <c r="C14" s="22"/>
      <c r="D14" s="22"/>
      <c r="E14" s="22" t="s">
        <v>30</v>
      </c>
      <c r="F14" s="120"/>
      <c r="G14" s="121">
        <v>-70280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66" t="s">
        <v>33</v>
      </c>
      <c r="B15" s="130"/>
      <c r="C15" s="130"/>
      <c r="D15" s="130"/>
      <c r="E15" s="130"/>
      <c r="F15" s="131"/>
      <c r="G15" s="132">
        <v>28725.9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66" t="s">
        <v>34</v>
      </c>
      <c r="B16" s="130"/>
      <c r="C16" s="130"/>
      <c r="D16" s="130"/>
      <c r="E16" s="130"/>
      <c r="F16" s="131"/>
      <c r="G16" s="132">
        <v>-28725.9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66" t="s">
        <v>123</v>
      </c>
      <c r="B17" s="130"/>
      <c r="C17" s="130"/>
      <c r="D17" s="130"/>
      <c r="E17" s="130"/>
      <c r="F17" s="131"/>
      <c r="G17" s="132">
        <v>22851.7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66" t="s">
        <v>126</v>
      </c>
      <c r="B18" s="130"/>
      <c r="C18" s="130"/>
      <c r="D18" s="130"/>
      <c r="E18" s="130"/>
      <c r="F18" s="131"/>
      <c r="G18" s="132">
        <v>-22851.7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66" t="s">
        <v>124</v>
      </c>
      <c r="B19" s="130"/>
      <c r="C19" s="130"/>
      <c r="D19" s="130"/>
      <c r="E19" s="130"/>
      <c r="F19" s="131"/>
      <c r="G19" s="132">
        <v>-4041.2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66" t="s">
        <v>125</v>
      </c>
      <c r="B20" s="130"/>
      <c r="C20" s="130"/>
      <c r="D20" s="130"/>
      <c r="E20" s="130"/>
      <c r="F20" s="131"/>
      <c r="G20" s="132">
        <v>-201.5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66" t="s">
        <v>128</v>
      </c>
      <c r="B21" s="130"/>
      <c r="C21" s="130"/>
      <c r="D21" s="130"/>
      <c r="E21" s="130"/>
      <c r="F21" s="131"/>
      <c r="G21" s="132">
        <v>20000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66" t="s">
        <v>129</v>
      </c>
      <c r="B22" s="130"/>
      <c r="C22" s="130"/>
      <c r="D22" s="130"/>
      <c r="E22" s="130"/>
      <c r="F22" s="131"/>
      <c r="G22" s="132">
        <v>-20000</v>
      </c>
      <c r="H22" s="20"/>
      <c r="I22" s="20"/>
      <c r="J22" s="13"/>
      <c r="K22" s="13"/>
      <c r="L22" s="13"/>
      <c r="M22" s="13"/>
      <c r="N22" s="17"/>
      <c r="O22" s="17"/>
    </row>
    <row r="23" spans="1:15" ht="15" customHeight="1">
      <c r="A23" s="166" t="s">
        <v>152</v>
      </c>
      <c r="B23" s="130"/>
      <c r="C23" s="130"/>
      <c r="D23" s="130"/>
      <c r="E23" s="130"/>
      <c r="F23" s="131"/>
      <c r="G23" s="132">
        <v>-20</v>
      </c>
      <c r="H23" s="20"/>
      <c r="I23" s="20"/>
      <c r="J23" s="13"/>
      <c r="K23" s="13"/>
      <c r="L23" s="13"/>
      <c r="M23" s="13"/>
      <c r="N23" s="17"/>
      <c r="O23" s="17"/>
    </row>
    <row r="24" spans="1:15" ht="15" customHeight="1">
      <c r="A24" s="166" t="s">
        <v>160</v>
      </c>
      <c r="B24" s="130"/>
      <c r="C24" s="130"/>
      <c r="D24" s="130"/>
      <c r="E24" s="130"/>
      <c r="F24" s="131"/>
      <c r="G24" s="132">
        <v>-4904.7</v>
      </c>
      <c r="H24" s="20"/>
      <c r="I24" s="20"/>
      <c r="J24" s="13"/>
      <c r="K24" s="13"/>
      <c r="L24" s="13"/>
      <c r="M24" s="13"/>
      <c r="N24" s="17"/>
      <c r="O24" s="17"/>
    </row>
    <row r="25" spans="1:15" ht="15" customHeight="1">
      <c r="A25" s="166" t="s">
        <v>163</v>
      </c>
      <c r="B25" s="130"/>
      <c r="C25" s="130"/>
      <c r="D25" s="130"/>
      <c r="E25" s="130"/>
      <c r="F25" s="131"/>
      <c r="G25" s="132">
        <v>-35431</v>
      </c>
      <c r="H25" s="20"/>
      <c r="I25" s="20"/>
      <c r="J25" s="13"/>
      <c r="K25" s="13"/>
      <c r="L25" s="13"/>
      <c r="M25" s="13"/>
      <c r="N25" s="17"/>
      <c r="O25" s="17"/>
    </row>
    <row r="26" spans="1:15" ht="15" customHeight="1">
      <c r="A26" s="166" t="s">
        <v>164</v>
      </c>
      <c r="B26" s="130"/>
      <c r="C26" s="130"/>
      <c r="D26" s="130"/>
      <c r="E26" s="130"/>
      <c r="F26" s="131"/>
      <c r="G26" s="132">
        <v>297</v>
      </c>
      <c r="H26" s="20"/>
      <c r="I26" s="20"/>
      <c r="J26" s="13"/>
      <c r="K26" s="13"/>
      <c r="L26" s="13"/>
      <c r="M26" s="13"/>
      <c r="N26" s="17"/>
      <c r="O26" s="17"/>
    </row>
    <row r="27" spans="1:15" ht="15" customHeight="1">
      <c r="A27" s="166" t="s">
        <v>191</v>
      </c>
      <c r="B27" s="130"/>
      <c r="C27" s="130"/>
      <c r="D27" s="130"/>
      <c r="E27" s="130"/>
      <c r="F27" s="131"/>
      <c r="G27" s="132">
        <v>61.6</v>
      </c>
      <c r="H27" s="20"/>
      <c r="I27" s="20"/>
      <c r="J27" s="13"/>
      <c r="K27" s="13"/>
      <c r="L27" s="13"/>
      <c r="M27" s="13"/>
      <c r="N27" s="17"/>
      <c r="O27" s="17"/>
    </row>
    <row r="28" spans="1:15" ht="15" customHeight="1">
      <c r="A28" s="133" t="s">
        <v>3</v>
      </c>
      <c r="B28" s="122"/>
      <c r="C28" s="122"/>
      <c r="D28" s="122"/>
      <c r="E28" s="122"/>
      <c r="F28" s="123"/>
      <c r="G28" s="134">
        <f>SUM(G13+G15+G16+G14+G19+G20+G23+G24+G26+G27)</f>
        <v>691.2000000000004</v>
      </c>
      <c r="H28" s="136">
        <f>G13+G15+G19+G17+G21+G25+G26</f>
        <v>112182.4</v>
      </c>
      <c r="I28" s="20"/>
      <c r="J28" s="13"/>
      <c r="K28" s="13"/>
      <c r="L28" s="13"/>
      <c r="M28" s="13"/>
      <c r="N28" s="17"/>
      <c r="O28" s="17"/>
    </row>
    <row r="29" spans="1:15" ht="15" customHeight="1">
      <c r="A29" s="129"/>
      <c r="B29" s="130"/>
      <c r="C29" s="130"/>
      <c r="D29" s="130"/>
      <c r="E29" s="130"/>
      <c r="F29" s="131"/>
      <c r="G29" s="132"/>
      <c r="H29" s="136"/>
      <c r="I29" s="20"/>
      <c r="J29" s="13"/>
      <c r="K29" s="13"/>
      <c r="L29" s="13"/>
      <c r="M29" s="13"/>
      <c r="N29" s="17"/>
      <c r="O29" s="17"/>
    </row>
    <row r="30" spans="1:15" ht="15" customHeight="1">
      <c r="A30" s="151"/>
      <c r="B30" s="152"/>
      <c r="C30" s="152"/>
      <c r="D30" s="152"/>
      <c r="E30" s="152"/>
      <c r="F30" s="153"/>
      <c r="G30" s="154"/>
      <c r="H30" s="136"/>
      <c r="I30" s="20"/>
      <c r="J30" s="13"/>
      <c r="K30" s="13"/>
      <c r="L30" s="13"/>
      <c r="M30" s="13"/>
      <c r="N30" s="17"/>
      <c r="O30" s="17"/>
    </row>
    <row r="31" spans="1:15" ht="15" customHeight="1" thickBot="1">
      <c r="A31" s="27" t="s">
        <v>3</v>
      </c>
      <c r="B31" s="28"/>
      <c r="C31" s="28"/>
      <c r="D31" s="28"/>
      <c r="E31" s="28"/>
      <c r="F31" s="29"/>
      <c r="G31" s="114">
        <f>SUM(G28)</f>
        <v>691.2000000000004</v>
      </c>
      <c r="H31" s="136">
        <f>G13+G15+G19+G17+G21+G25+G26</f>
        <v>112182.4</v>
      </c>
      <c r="I31" s="118"/>
      <c r="J31" s="13"/>
      <c r="K31" s="13"/>
      <c r="L31" s="13"/>
      <c r="M31" s="13"/>
      <c r="N31" s="17"/>
      <c r="O31" s="17"/>
    </row>
    <row r="32" spans="1:15" ht="15" customHeight="1">
      <c r="A32" s="40"/>
      <c r="B32" s="13"/>
      <c r="C32" s="13"/>
      <c r="D32" s="13"/>
      <c r="E32" s="13"/>
      <c r="F32" s="13"/>
      <c r="G32" s="110"/>
      <c r="H32" s="20"/>
      <c r="I32" s="118"/>
      <c r="J32" s="13"/>
      <c r="K32" s="13"/>
      <c r="L32" s="13"/>
      <c r="M32" s="13"/>
      <c r="N32" s="17"/>
      <c r="O32" s="17"/>
    </row>
    <row r="33" spans="1:15" ht="12" customHeight="1" thickBot="1">
      <c r="A33" s="13"/>
      <c r="B33" s="13"/>
      <c r="C33" s="13"/>
      <c r="D33" s="13"/>
      <c r="E33" s="13"/>
      <c r="F33" s="13"/>
      <c r="G33" s="26"/>
      <c r="H33" s="20" t="s">
        <v>20</v>
      </c>
      <c r="I33" s="20"/>
      <c r="J33" s="17"/>
      <c r="K33" s="17"/>
      <c r="L33" s="17"/>
      <c r="M33" s="17"/>
      <c r="N33" s="17"/>
      <c r="O33" s="17"/>
    </row>
    <row r="34" spans="1:19" ht="57.75" customHeight="1" thickBot="1">
      <c r="A34" s="13"/>
      <c r="B34" s="13"/>
      <c r="C34" s="13"/>
      <c r="D34" s="13"/>
      <c r="E34" s="13"/>
      <c r="F34" s="13"/>
      <c r="G34" s="26"/>
      <c r="H34" s="246" t="s">
        <v>115</v>
      </c>
      <c r="I34" s="249"/>
      <c r="J34" s="247"/>
      <c r="K34" s="247"/>
      <c r="L34" s="246" t="s">
        <v>25</v>
      </c>
      <c r="M34" s="247"/>
      <c r="N34" s="247"/>
      <c r="O34" s="248"/>
      <c r="P34" s="250" t="s">
        <v>165</v>
      </c>
      <c r="Q34" s="247"/>
      <c r="R34" s="251"/>
      <c r="S34" s="252"/>
    </row>
    <row r="35" spans="1:21" ht="107.25" customHeight="1" thickBot="1">
      <c r="A35" s="3" t="s">
        <v>14</v>
      </c>
      <c r="B35" s="4" t="s">
        <v>4</v>
      </c>
      <c r="C35" s="11" t="s">
        <v>5</v>
      </c>
      <c r="D35" s="5" t="s">
        <v>6</v>
      </c>
      <c r="E35" s="5" t="s">
        <v>7</v>
      </c>
      <c r="F35" s="5" t="s">
        <v>12</v>
      </c>
      <c r="G35" s="66" t="s">
        <v>28</v>
      </c>
      <c r="H35" s="150" t="s">
        <v>113</v>
      </c>
      <c r="I35" s="66" t="s">
        <v>11</v>
      </c>
      <c r="J35" s="157" t="s">
        <v>116</v>
      </c>
      <c r="K35" s="6" t="s">
        <v>11</v>
      </c>
      <c r="L35" s="65" t="s">
        <v>143</v>
      </c>
      <c r="M35" s="6" t="s">
        <v>11</v>
      </c>
      <c r="N35" s="157" t="s">
        <v>153</v>
      </c>
      <c r="O35" s="6" t="s">
        <v>11</v>
      </c>
      <c r="P35" s="157" t="s">
        <v>166</v>
      </c>
      <c r="Q35" s="6" t="s">
        <v>11</v>
      </c>
      <c r="R35" s="157" t="s">
        <v>172</v>
      </c>
      <c r="S35" s="6" t="s">
        <v>11</v>
      </c>
      <c r="U35" s="2"/>
    </row>
    <row r="36" spans="1:19" ht="14.25" customHeight="1">
      <c r="A36" s="89">
        <v>92</v>
      </c>
      <c r="B36" s="90">
        <v>3522</v>
      </c>
      <c r="C36" s="81"/>
      <c r="D36" s="67"/>
      <c r="E36" s="82" t="s">
        <v>35</v>
      </c>
      <c r="F36" s="83"/>
      <c r="G36" s="111">
        <f>SUM(G48+G49+G50)</f>
        <v>12916</v>
      </c>
      <c r="H36" s="55"/>
      <c r="I36" s="111">
        <f>SUM(I48+I49+I50)</f>
        <v>26510.7</v>
      </c>
      <c r="J36" s="55"/>
      <c r="K36" s="111">
        <f>SUM(K48+K49+K50)</f>
        <v>29860.7</v>
      </c>
      <c r="L36" s="158"/>
      <c r="M36" s="111">
        <f>SUM(M48+M49+M50)</f>
        <v>30248.7</v>
      </c>
      <c r="N36" s="158"/>
      <c r="O36" s="156">
        <f>SUM(O48+O49+O50)</f>
        <v>3735.8999999999996</v>
      </c>
      <c r="P36" s="158"/>
      <c r="Q36" s="156">
        <f>SUM(Q48+Q49+Q50)</f>
        <v>3735.8999999999996</v>
      </c>
      <c r="R36" s="158"/>
      <c r="S36" s="156">
        <f>SUM(S48+S49+S50)</f>
        <v>5859.099999999999</v>
      </c>
    </row>
    <row r="37" spans="1:19" ht="14.25" customHeight="1">
      <c r="A37" s="72"/>
      <c r="B37" s="64"/>
      <c r="C37" s="64">
        <v>6121</v>
      </c>
      <c r="D37" s="30" t="s">
        <v>36</v>
      </c>
      <c r="E37" s="30" t="s">
        <v>37</v>
      </c>
      <c r="F37" s="74"/>
      <c r="G37" s="117">
        <v>11372</v>
      </c>
      <c r="H37" s="53">
        <v>6519</v>
      </c>
      <c r="I37" s="117">
        <v>17891</v>
      </c>
      <c r="J37" s="53"/>
      <c r="K37" s="117">
        <v>17891</v>
      </c>
      <c r="L37" s="53"/>
      <c r="M37" s="117">
        <v>17891</v>
      </c>
      <c r="N37" s="53">
        <v>-17891</v>
      </c>
      <c r="O37" s="117">
        <v>0</v>
      </c>
      <c r="P37" s="53"/>
      <c r="Q37" s="117">
        <v>0</v>
      </c>
      <c r="R37" s="53"/>
      <c r="S37" s="117">
        <v>0</v>
      </c>
    </row>
    <row r="38" spans="1:19" ht="14.25" customHeight="1">
      <c r="A38" s="72"/>
      <c r="B38" s="64"/>
      <c r="C38" s="64">
        <v>6121</v>
      </c>
      <c r="D38" s="30" t="s">
        <v>38</v>
      </c>
      <c r="E38" s="30" t="s">
        <v>39</v>
      </c>
      <c r="F38" s="74"/>
      <c r="G38" s="117">
        <v>1544</v>
      </c>
      <c r="H38" s="53">
        <v>5571</v>
      </c>
      <c r="I38" s="117">
        <v>7115</v>
      </c>
      <c r="J38" s="53">
        <v>1150</v>
      </c>
      <c r="K38" s="117">
        <v>8265</v>
      </c>
      <c r="L38" s="53"/>
      <c r="M38" s="117">
        <v>8265</v>
      </c>
      <c r="N38" s="53">
        <v>-8265</v>
      </c>
      <c r="O38" s="117">
        <v>0</v>
      </c>
      <c r="P38" s="53"/>
      <c r="Q38" s="117">
        <v>0</v>
      </c>
      <c r="R38" s="53"/>
      <c r="S38" s="117">
        <v>0</v>
      </c>
    </row>
    <row r="39" spans="1:19" ht="14.25" customHeight="1">
      <c r="A39" s="85"/>
      <c r="B39" s="93"/>
      <c r="C39" s="93">
        <v>6121</v>
      </c>
      <c r="D39" s="38" t="s">
        <v>45</v>
      </c>
      <c r="E39" s="30" t="s">
        <v>46</v>
      </c>
      <c r="F39" s="70"/>
      <c r="G39" s="164">
        <v>0</v>
      </c>
      <c r="H39" s="52">
        <v>400</v>
      </c>
      <c r="I39" s="164">
        <v>400</v>
      </c>
      <c r="J39" s="126"/>
      <c r="K39" s="164">
        <v>400</v>
      </c>
      <c r="L39" s="52"/>
      <c r="M39" s="164">
        <v>400</v>
      </c>
      <c r="N39" s="52">
        <v>-160</v>
      </c>
      <c r="O39" s="164">
        <v>240</v>
      </c>
      <c r="P39" s="52"/>
      <c r="Q39" s="164">
        <v>240</v>
      </c>
      <c r="R39" s="52">
        <v>236.1</v>
      </c>
      <c r="S39" s="164">
        <v>476.1</v>
      </c>
    </row>
    <row r="40" spans="1:19" ht="14.25" customHeight="1">
      <c r="A40" s="85"/>
      <c r="B40" s="93"/>
      <c r="C40" s="93">
        <v>6121</v>
      </c>
      <c r="D40" s="38" t="s">
        <v>148</v>
      </c>
      <c r="E40" s="30" t="s">
        <v>149</v>
      </c>
      <c r="F40" s="70"/>
      <c r="G40" s="164">
        <v>0</v>
      </c>
      <c r="H40" s="52"/>
      <c r="I40" s="164">
        <v>0</v>
      </c>
      <c r="J40" s="126"/>
      <c r="K40" s="164">
        <v>0</v>
      </c>
      <c r="L40" s="52">
        <v>388</v>
      </c>
      <c r="M40" s="164">
        <v>388</v>
      </c>
      <c r="N40" s="126"/>
      <c r="O40" s="164">
        <v>388</v>
      </c>
      <c r="P40" s="126"/>
      <c r="Q40" s="164">
        <v>388</v>
      </c>
      <c r="R40" s="52">
        <v>-112.9</v>
      </c>
      <c r="S40" s="164">
        <v>275.1</v>
      </c>
    </row>
    <row r="41" spans="1:19" ht="14.25" customHeight="1">
      <c r="A41" s="85"/>
      <c r="B41" s="93"/>
      <c r="C41" s="93">
        <v>6313</v>
      </c>
      <c r="D41" s="38" t="s">
        <v>47</v>
      </c>
      <c r="E41" s="30" t="s">
        <v>48</v>
      </c>
      <c r="F41" s="70"/>
      <c r="G41" s="164">
        <v>0</v>
      </c>
      <c r="H41" s="52">
        <v>114.7</v>
      </c>
      <c r="I41" s="164">
        <v>114.7</v>
      </c>
      <c r="J41" s="126"/>
      <c r="K41" s="164">
        <v>114.7</v>
      </c>
      <c r="L41" s="52"/>
      <c r="M41" s="164">
        <v>114.7</v>
      </c>
      <c r="N41" s="52">
        <v>-114.7</v>
      </c>
      <c r="O41" s="164">
        <v>0</v>
      </c>
      <c r="P41" s="52"/>
      <c r="Q41" s="164">
        <v>0</v>
      </c>
      <c r="R41" s="52"/>
      <c r="S41" s="164">
        <v>0</v>
      </c>
    </row>
    <row r="42" spans="1:19" ht="14.25" customHeight="1">
      <c r="A42" s="85"/>
      <c r="B42" s="93"/>
      <c r="C42" s="93">
        <v>6313</v>
      </c>
      <c r="D42" s="38" t="s">
        <v>49</v>
      </c>
      <c r="E42" s="30" t="s">
        <v>50</v>
      </c>
      <c r="F42" s="70"/>
      <c r="G42" s="164">
        <v>0</v>
      </c>
      <c r="H42" s="52">
        <v>220</v>
      </c>
      <c r="I42" s="164">
        <v>220</v>
      </c>
      <c r="J42" s="126"/>
      <c r="K42" s="164">
        <v>220</v>
      </c>
      <c r="L42" s="52"/>
      <c r="M42" s="164">
        <v>220</v>
      </c>
      <c r="N42" s="52">
        <v>-31.9</v>
      </c>
      <c r="O42" s="164">
        <v>188.1</v>
      </c>
      <c r="P42" s="52"/>
      <c r="Q42" s="164">
        <v>188.1</v>
      </c>
      <c r="R42" s="52"/>
      <c r="S42" s="164">
        <v>188.1</v>
      </c>
    </row>
    <row r="43" spans="1:19" ht="14.25" customHeight="1">
      <c r="A43" s="85"/>
      <c r="B43" s="93"/>
      <c r="C43" s="93">
        <v>6313</v>
      </c>
      <c r="D43" s="38" t="s">
        <v>51</v>
      </c>
      <c r="E43" s="30" t="s">
        <v>52</v>
      </c>
      <c r="F43" s="70"/>
      <c r="G43" s="164">
        <v>0</v>
      </c>
      <c r="H43" s="52">
        <v>250</v>
      </c>
      <c r="I43" s="164">
        <v>250</v>
      </c>
      <c r="J43" s="126"/>
      <c r="K43" s="164">
        <v>250</v>
      </c>
      <c r="L43" s="52"/>
      <c r="M43" s="164">
        <v>250</v>
      </c>
      <c r="N43" s="52">
        <v>-50.2</v>
      </c>
      <c r="O43" s="164">
        <v>199.8</v>
      </c>
      <c r="P43" s="52"/>
      <c r="Q43" s="164">
        <v>199.8</v>
      </c>
      <c r="R43" s="52"/>
      <c r="S43" s="164">
        <v>199.8</v>
      </c>
    </row>
    <row r="44" spans="1:19" ht="14.25" customHeight="1">
      <c r="A44" s="85"/>
      <c r="B44" s="93"/>
      <c r="C44" s="93">
        <v>6313</v>
      </c>
      <c r="D44" s="38" t="s">
        <v>130</v>
      </c>
      <c r="E44" s="30" t="s">
        <v>131</v>
      </c>
      <c r="F44" s="70"/>
      <c r="G44" s="164">
        <v>0</v>
      </c>
      <c r="H44" s="52"/>
      <c r="I44" s="164">
        <v>0</v>
      </c>
      <c r="J44" s="52">
        <v>2200</v>
      </c>
      <c r="K44" s="164">
        <v>2200</v>
      </c>
      <c r="L44" s="52"/>
      <c r="M44" s="164">
        <v>2200</v>
      </c>
      <c r="N44" s="126"/>
      <c r="O44" s="164">
        <v>2200</v>
      </c>
      <c r="P44" s="126"/>
      <c r="Q44" s="164">
        <v>2200</v>
      </c>
      <c r="R44" s="126"/>
      <c r="S44" s="164">
        <v>2200</v>
      </c>
    </row>
    <row r="45" spans="1:19" ht="14.25" customHeight="1">
      <c r="A45" s="85"/>
      <c r="B45" s="93"/>
      <c r="C45" s="93">
        <v>6313</v>
      </c>
      <c r="D45" s="38" t="s">
        <v>182</v>
      </c>
      <c r="E45" s="30" t="s">
        <v>183</v>
      </c>
      <c r="F45" s="70"/>
      <c r="G45" s="164">
        <v>0</v>
      </c>
      <c r="H45" s="52"/>
      <c r="I45" s="164">
        <v>0</v>
      </c>
      <c r="J45" s="52"/>
      <c r="K45" s="164">
        <v>0</v>
      </c>
      <c r="L45" s="52"/>
      <c r="M45" s="164">
        <v>0</v>
      </c>
      <c r="N45" s="126"/>
      <c r="O45" s="164">
        <v>0</v>
      </c>
      <c r="P45" s="126"/>
      <c r="Q45" s="164">
        <v>0</v>
      </c>
      <c r="R45" s="52">
        <v>2000</v>
      </c>
      <c r="S45" s="164">
        <v>2000</v>
      </c>
    </row>
    <row r="46" spans="1:19" ht="14.25" customHeight="1">
      <c r="A46" s="85"/>
      <c r="B46" s="93"/>
      <c r="C46" s="93">
        <v>5171</v>
      </c>
      <c r="D46" s="38" t="s">
        <v>53</v>
      </c>
      <c r="E46" s="30" t="s">
        <v>54</v>
      </c>
      <c r="F46" s="70"/>
      <c r="G46" s="164">
        <v>0</v>
      </c>
      <c r="H46" s="52">
        <v>170</v>
      </c>
      <c r="I46" s="164">
        <v>170</v>
      </c>
      <c r="J46" s="126"/>
      <c r="K46" s="164">
        <v>170</v>
      </c>
      <c r="L46" s="52"/>
      <c r="M46" s="164">
        <v>170</v>
      </c>
      <c r="N46" s="126"/>
      <c r="O46" s="164">
        <v>170</v>
      </c>
      <c r="P46" s="126"/>
      <c r="Q46" s="164">
        <v>170</v>
      </c>
      <c r="R46" s="126"/>
      <c r="S46" s="164">
        <v>170</v>
      </c>
    </row>
    <row r="47" spans="1:19" ht="14.25" customHeight="1">
      <c r="A47" s="85"/>
      <c r="B47" s="93"/>
      <c r="C47" s="93">
        <v>5171</v>
      </c>
      <c r="D47" s="38" t="s">
        <v>55</v>
      </c>
      <c r="E47" s="30" t="s">
        <v>56</v>
      </c>
      <c r="F47" s="70"/>
      <c r="G47" s="164">
        <v>0</v>
      </c>
      <c r="H47" s="52">
        <v>350</v>
      </c>
      <c r="I47" s="164">
        <v>350</v>
      </c>
      <c r="J47" s="126"/>
      <c r="K47" s="164">
        <v>350</v>
      </c>
      <c r="L47" s="52"/>
      <c r="M47" s="164">
        <v>350</v>
      </c>
      <c r="N47" s="126"/>
      <c r="O47" s="164">
        <v>350</v>
      </c>
      <c r="P47" s="126"/>
      <c r="Q47" s="164">
        <v>350</v>
      </c>
      <c r="R47" s="126"/>
      <c r="S47" s="164">
        <v>350</v>
      </c>
    </row>
    <row r="48" spans="1:19" ht="14.25" customHeight="1">
      <c r="A48" s="85"/>
      <c r="B48" s="93"/>
      <c r="C48" s="86">
        <v>6121</v>
      </c>
      <c r="D48" s="38"/>
      <c r="E48" s="35" t="s">
        <v>31</v>
      </c>
      <c r="F48" s="70"/>
      <c r="G48" s="116">
        <f>SUM(G37:G39)</f>
        <v>12916</v>
      </c>
      <c r="H48" s="201">
        <f>SUM(H37:H39)</f>
        <v>12490</v>
      </c>
      <c r="I48" s="116">
        <f>SUM(G48:H48)</f>
        <v>25406</v>
      </c>
      <c r="J48" s="201">
        <v>1150</v>
      </c>
      <c r="K48" s="116">
        <f>SUM(I48:J48)</f>
        <v>26556</v>
      </c>
      <c r="L48" s="201">
        <v>388</v>
      </c>
      <c r="M48" s="116">
        <f>SUM(K48:L48)</f>
        <v>26944</v>
      </c>
      <c r="N48" s="201">
        <v>-26316</v>
      </c>
      <c r="O48" s="116">
        <f>SUM(M48:N48)</f>
        <v>628</v>
      </c>
      <c r="P48" s="201"/>
      <c r="Q48" s="116">
        <f>SUM(O48:P48)</f>
        <v>628</v>
      </c>
      <c r="R48" s="201">
        <v>123.2</v>
      </c>
      <c r="S48" s="116">
        <f>SUM(Q48:R48)</f>
        <v>751.2</v>
      </c>
    </row>
    <row r="49" spans="1:19" ht="14.25" customHeight="1">
      <c r="A49" s="85"/>
      <c r="B49" s="93"/>
      <c r="C49" s="86">
        <v>6313</v>
      </c>
      <c r="D49" s="38"/>
      <c r="E49" s="32" t="s">
        <v>57</v>
      </c>
      <c r="F49" s="70"/>
      <c r="G49" s="204">
        <f>SUM(G41:G43)</f>
        <v>0</v>
      </c>
      <c r="H49" s="202">
        <f>SUM(H41:H43)</f>
        <v>584.7</v>
      </c>
      <c r="I49" s="204">
        <f>SUM(G49:H49)</f>
        <v>584.7</v>
      </c>
      <c r="J49" s="202">
        <v>2200</v>
      </c>
      <c r="K49" s="204">
        <f>SUM(I49:J49)</f>
        <v>2784.7</v>
      </c>
      <c r="L49" s="52"/>
      <c r="M49" s="204">
        <f>SUM(K49:L49)</f>
        <v>2784.7</v>
      </c>
      <c r="N49" s="202">
        <v>-196.8</v>
      </c>
      <c r="O49" s="205">
        <f>SUM(M49:N49)</f>
        <v>2587.8999999999996</v>
      </c>
      <c r="P49" s="202"/>
      <c r="Q49" s="205">
        <f>SUM(O49:P49)</f>
        <v>2587.8999999999996</v>
      </c>
      <c r="R49" s="202">
        <v>2000</v>
      </c>
      <c r="S49" s="205">
        <f>SUM(Q49:R49)</f>
        <v>4587.9</v>
      </c>
    </row>
    <row r="50" spans="1:19" ht="14.25" customHeight="1" thickBot="1">
      <c r="A50" s="85"/>
      <c r="B50" s="93"/>
      <c r="C50" s="86">
        <v>5171</v>
      </c>
      <c r="D50" s="38"/>
      <c r="E50" s="32" t="s">
        <v>58</v>
      </c>
      <c r="F50" s="70"/>
      <c r="G50" s="115">
        <f>SUM(G46:G47)</f>
        <v>0</v>
      </c>
      <c r="H50" s="203">
        <f>SUM(H46:H47)</f>
        <v>520</v>
      </c>
      <c r="I50" s="115">
        <f>SUM(G50:H50)</f>
        <v>520</v>
      </c>
      <c r="J50" s="52"/>
      <c r="K50" s="115">
        <f>SUM(I50:J50)</f>
        <v>520</v>
      </c>
      <c r="L50" s="52"/>
      <c r="M50" s="115">
        <f>SUM(K50:L50)</f>
        <v>520</v>
      </c>
      <c r="N50" s="52"/>
      <c r="O50" s="115">
        <f>SUM(M50:N50)</f>
        <v>520</v>
      </c>
      <c r="P50" s="52"/>
      <c r="Q50" s="115">
        <f>SUM(O50:P50)</f>
        <v>520</v>
      </c>
      <c r="R50" s="52"/>
      <c r="S50" s="115">
        <f>SUM(Q50:R50)</f>
        <v>520</v>
      </c>
    </row>
    <row r="51" spans="1:19" ht="14.25" customHeight="1">
      <c r="A51" s="89">
        <v>93</v>
      </c>
      <c r="B51" s="90">
        <v>3522</v>
      </c>
      <c r="C51" s="90"/>
      <c r="D51" s="36"/>
      <c r="E51" s="91" t="s">
        <v>40</v>
      </c>
      <c r="F51" s="92"/>
      <c r="G51" s="113">
        <f>SUM(G72+G70+G68)</f>
        <v>40500</v>
      </c>
      <c r="H51" s="55"/>
      <c r="I51" s="113">
        <f>SUM(I72+I70+I68)</f>
        <v>72634.3</v>
      </c>
      <c r="J51" s="55"/>
      <c r="K51" s="113">
        <f>SUM(K72+K70+K68)</f>
        <v>73634.3</v>
      </c>
      <c r="L51" s="55"/>
      <c r="M51" s="113">
        <f>SUM(M72+M70+M68)</f>
        <v>71170.1</v>
      </c>
      <c r="N51" s="55"/>
      <c r="O51" s="144">
        <f>SUM(O72+O70+O71+O68)</f>
        <v>71101.8</v>
      </c>
      <c r="P51" s="55"/>
      <c r="Q51" s="144">
        <f>SUM(Q72+Q70+Q71+Q68)</f>
        <v>71101.8</v>
      </c>
      <c r="R51" s="55"/>
      <c r="S51" s="144">
        <f>SUM(S72+S70+S71+S68+S69)</f>
        <v>68864</v>
      </c>
    </row>
    <row r="52" spans="1:19" ht="14.25" customHeight="1">
      <c r="A52" s="72"/>
      <c r="B52" s="64"/>
      <c r="C52" s="64">
        <v>6121</v>
      </c>
      <c r="D52" s="38" t="s">
        <v>41</v>
      </c>
      <c r="E52" s="102" t="s">
        <v>42</v>
      </c>
      <c r="F52" s="73"/>
      <c r="G52" s="74">
        <v>25000</v>
      </c>
      <c r="H52" s="54">
        <v>15055.4</v>
      </c>
      <c r="I52" s="74">
        <v>40055.4</v>
      </c>
      <c r="J52" s="54"/>
      <c r="K52" s="74">
        <v>40055.4</v>
      </c>
      <c r="L52" s="54"/>
      <c r="M52" s="74">
        <v>40055.4</v>
      </c>
      <c r="N52" s="54"/>
      <c r="O52" s="117">
        <v>40055.4</v>
      </c>
      <c r="P52" s="54"/>
      <c r="Q52" s="117">
        <v>40055.4</v>
      </c>
      <c r="R52" s="54">
        <v>-2500</v>
      </c>
      <c r="S52" s="117">
        <v>37555.4</v>
      </c>
    </row>
    <row r="53" spans="1:19" ht="14.25" customHeight="1">
      <c r="A53" s="85"/>
      <c r="B53" s="93"/>
      <c r="C53" s="64">
        <v>6121</v>
      </c>
      <c r="D53" s="38" t="s">
        <v>43</v>
      </c>
      <c r="E53" s="102" t="s">
        <v>44</v>
      </c>
      <c r="F53" s="241">
        <v>18351.661</v>
      </c>
      <c r="G53" s="74">
        <v>15500</v>
      </c>
      <c r="H53" s="54">
        <v>10761.7</v>
      </c>
      <c r="I53" s="74">
        <v>26261.7</v>
      </c>
      <c r="J53" s="54"/>
      <c r="K53" s="74">
        <v>26261.7</v>
      </c>
      <c r="L53" s="54">
        <v>-2684.2</v>
      </c>
      <c r="M53" s="74">
        <v>23577.5</v>
      </c>
      <c r="N53" s="54">
        <v>-1945.5</v>
      </c>
      <c r="O53" s="117">
        <v>21632</v>
      </c>
      <c r="P53" s="54"/>
      <c r="Q53" s="117">
        <v>21632</v>
      </c>
      <c r="R53" s="54">
        <v>-1758</v>
      </c>
      <c r="S53" s="117">
        <v>19874</v>
      </c>
    </row>
    <row r="54" spans="1:19" ht="14.25" customHeight="1">
      <c r="A54" s="85"/>
      <c r="B54" s="93"/>
      <c r="C54" s="64">
        <v>6122</v>
      </c>
      <c r="D54" s="38" t="s">
        <v>43</v>
      </c>
      <c r="E54" s="102" t="s">
        <v>44</v>
      </c>
      <c r="F54" s="241"/>
      <c r="G54" s="74">
        <v>0</v>
      </c>
      <c r="H54" s="54"/>
      <c r="I54" s="74">
        <v>0</v>
      </c>
      <c r="J54" s="54"/>
      <c r="K54" s="74">
        <v>0</v>
      </c>
      <c r="L54" s="54"/>
      <c r="M54" s="74">
        <v>0</v>
      </c>
      <c r="N54" s="54"/>
      <c r="O54" s="117">
        <v>0</v>
      </c>
      <c r="P54" s="54"/>
      <c r="Q54" s="117">
        <v>0</v>
      </c>
      <c r="R54" s="54">
        <v>391.8</v>
      </c>
      <c r="S54" s="117">
        <v>391.8</v>
      </c>
    </row>
    <row r="55" spans="1:19" ht="14.25" customHeight="1">
      <c r="A55" s="85"/>
      <c r="B55" s="93"/>
      <c r="C55" s="64">
        <v>5137</v>
      </c>
      <c r="D55" s="38" t="s">
        <v>43</v>
      </c>
      <c r="E55" s="102" t="s">
        <v>44</v>
      </c>
      <c r="F55" s="74"/>
      <c r="G55" s="74">
        <v>0</v>
      </c>
      <c r="H55" s="54"/>
      <c r="I55" s="74">
        <v>0</v>
      </c>
      <c r="J55" s="54"/>
      <c r="K55" s="74">
        <v>0</v>
      </c>
      <c r="L55" s="54"/>
      <c r="M55" s="74">
        <v>0</v>
      </c>
      <c r="N55" s="54">
        <v>1945.5</v>
      </c>
      <c r="O55" s="117">
        <v>1945.5</v>
      </c>
      <c r="P55" s="54"/>
      <c r="Q55" s="117">
        <v>1945.5</v>
      </c>
      <c r="R55" s="54">
        <v>-391.8</v>
      </c>
      <c r="S55" s="117">
        <v>1553.7</v>
      </c>
    </row>
    <row r="56" spans="1:19" ht="14.25" customHeight="1">
      <c r="A56" s="85"/>
      <c r="B56" s="93"/>
      <c r="C56" s="64">
        <v>6121</v>
      </c>
      <c r="D56" s="38" t="s">
        <v>59</v>
      </c>
      <c r="E56" s="102" t="s">
        <v>60</v>
      </c>
      <c r="F56" s="73"/>
      <c r="G56" s="74">
        <v>0</v>
      </c>
      <c r="H56" s="54">
        <v>1323</v>
      </c>
      <c r="I56" s="74">
        <v>1323</v>
      </c>
      <c r="J56" s="54"/>
      <c r="K56" s="74">
        <v>1323</v>
      </c>
      <c r="L56" s="54">
        <v>210</v>
      </c>
      <c r="M56" s="74">
        <v>1533</v>
      </c>
      <c r="N56" s="54">
        <v>-53.8</v>
      </c>
      <c r="O56" s="117">
        <v>1479.2</v>
      </c>
      <c r="P56" s="54"/>
      <c r="Q56" s="117">
        <v>1479.2</v>
      </c>
      <c r="R56" s="54">
        <v>-197</v>
      </c>
      <c r="S56" s="117">
        <v>1282.2</v>
      </c>
    </row>
    <row r="57" spans="1:19" ht="14.25" customHeight="1">
      <c r="A57" s="85"/>
      <c r="B57" s="93"/>
      <c r="C57" s="64">
        <v>6121</v>
      </c>
      <c r="D57" s="38" t="s">
        <v>139</v>
      </c>
      <c r="E57" s="102" t="s">
        <v>140</v>
      </c>
      <c r="F57" s="73"/>
      <c r="G57" s="74">
        <v>0</v>
      </c>
      <c r="H57" s="54"/>
      <c r="I57" s="74">
        <v>0</v>
      </c>
      <c r="J57" s="54">
        <v>500</v>
      </c>
      <c r="K57" s="74">
        <v>500</v>
      </c>
      <c r="L57" s="54">
        <v>400</v>
      </c>
      <c r="M57" s="74">
        <v>900</v>
      </c>
      <c r="N57" s="54"/>
      <c r="O57" s="117">
        <v>900</v>
      </c>
      <c r="P57" s="54"/>
      <c r="Q57" s="117">
        <v>900</v>
      </c>
      <c r="R57" s="54">
        <v>199.2</v>
      </c>
      <c r="S57" s="117">
        <v>1099.2</v>
      </c>
    </row>
    <row r="58" spans="1:19" ht="14.25" customHeight="1">
      <c r="A58" s="85"/>
      <c r="B58" s="93"/>
      <c r="C58" s="64">
        <v>6313</v>
      </c>
      <c r="D58" s="38" t="s">
        <v>61</v>
      </c>
      <c r="E58" s="102" t="s">
        <v>62</v>
      </c>
      <c r="F58" s="73"/>
      <c r="G58" s="74">
        <v>0</v>
      </c>
      <c r="H58" s="54">
        <v>988</v>
      </c>
      <c r="I58" s="74">
        <v>988</v>
      </c>
      <c r="J58" s="54"/>
      <c r="K58" s="74">
        <v>988</v>
      </c>
      <c r="L58" s="54"/>
      <c r="M58" s="74">
        <v>988</v>
      </c>
      <c r="N58" s="54"/>
      <c r="O58" s="117">
        <v>988</v>
      </c>
      <c r="P58" s="54"/>
      <c r="Q58" s="117">
        <v>988</v>
      </c>
      <c r="R58" s="54"/>
      <c r="S58" s="117">
        <v>988</v>
      </c>
    </row>
    <row r="59" spans="1:19" ht="14.25" customHeight="1">
      <c r="A59" s="85"/>
      <c r="B59" s="93"/>
      <c r="C59" s="64">
        <v>6313</v>
      </c>
      <c r="D59" s="38" t="s">
        <v>63</v>
      </c>
      <c r="E59" s="102" t="s">
        <v>64</v>
      </c>
      <c r="F59" s="73"/>
      <c r="G59" s="74">
        <v>0</v>
      </c>
      <c r="H59" s="54">
        <v>390</v>
      </c>
      <c r="I59" s="74">
        <v>390</v>
      </c>
      <c r="J59" s="54"/>
      <c r="K59" s="74">
        <v>390</v>
      </c>
      <c r="L59" s="54">
        <v>-390</v>
      </c>
      <c r="M59" s="74">
        <v>0</v>
      </c>
      <c r="N59" s="54"/>
      <c r="O59" s="117">
        <v>0</v>
      </c>
      <c r="P59" s="54"/>
      <c r="Q59" s="117">
        <v>0</v>
      </c>
      <c r="R59" s="54"/>
      <c r="S59" s="117">
        <v>0</v>
      </c>
    </row>
    <row r="60" spans="1:19" ht="14.25" customHeight="1">
      <c r="A60" s="85"/>
      <c r="B60" s="93"/>
      <c r="C60" s="64">
        <v>6313</v>
      </c>
      <c r="D60" s="38" t="s">
        <v>65</v>
      </c>
      <c r="E60" s="102" t="s">
        <v>66</v>
      </c>
      <c r="F60" s="73"/>
      <c r="G60" s="74">
        <v>0</v>
      </c>
      <c r="H60" s="54">
        <v>1200</v>
      </c>
      <c r="I60" s="74">
        <v>1200</v>
      </c>
      <c r="J60" s="54"/>
      <c r="K60" s="74">
        <v>1200</v>
      </c>
      <c r="L60" s="54"/>
      <c r="M60" s="74">
        <v>1200</v>
      </c>
      <c r="N60" s="54"/>
      <c r="O60" s="117">
        <v>1200</v>
      </c>
      <c r="P60" s="54"/>
      <c r="Q60" s="117">
        <v>1200</v>
      </c>
      <c r="R60" s="54"/>
      <c r="S60" s="117">
        <v>1200</v>
      </c>
    </row>
    <row r="61" spans="1:19" ht="14.25" customHeight="1">
      <c r="A61" s="85"/>
      <c r="B61" s="93"/>
      <c r="C61" s="64">
        <v>6313</v>
      </c>
      <c r="D61" s="38" t="s">
        <v>67</v>
      </c>
      <c r="E61" s="102" t="s">
        <v>70</v>
      </c>
      <c r="F61" s="73"/>
      <c r="G61" s="74">
        <v>0</v>
      </c>
      <c r="H61" s="54">
        <v>380</v>
      </c>
      <c r="I61" s="74">
        <v>380</v>
      </c>
      <c r="J61" s="54"/>
      <c r="K61" s="74">
        <v>380</v>
      </c>
      <c r="L61" s="54"/>
      <c r="M61" s="74">
        <v>380</v>
      </c>
      <c r="N61" s="54"/>
      <c r="O61" s="117">
        <v>380</v>
      </c>
      <c r="P61" s="54"/>
      <c r="Q61" s="117">
        <v>380</v>
      </c>
      <c r="R61" s="54"/>
      <c r="S61" s="117">
        <v>380</v>
      </c>
    </row>
    <row r="62" spans="1:19" ht="14.25" customHeight="1">
      <c r="A62" s="85"/>
      <c r="B62" s="93"/>
      <c r="C62" s="64">
        <v>6313</v>
      </c>
      <c r="D62" s="38" t="s">
        <v>68</v>
      </c>
      <c r="E62" s="102" t="s">
        <v>69</v>
      </c>
      <c r="F62" s="73"/>
      <c r="G62" s="74">
        <v>0</v>
      </c>
      <c r="H62" s="54">
        <v>700</v>
      </c>
      <c r="I62" s="74">
        <v>700</v>
      </c>
      <c r="J62" s="54"/>
      <c r="K62" s="74">
        <v>700</v>
      </c>
      <c r="L62" s="54"/>
      <c r="M62" s="74">
        <v>700</v>
      </c>
      <c r="N62" s="54"/>
      <c r="O62" s="117">
        <v>700</v>
      </c>
      <c r="P62" s="54"/>
      <c r="Q62" s="117">
        <v>700</v>
      </c>
      <c r="R62" s="54"/>
      <c r="S62" s="117">
        <v>700</v>
      </c>
    </row>
    <row r="63" spans="1:19" ht="14.25" customHeight="1">
      <c r="A63" s="85"/>
      <c r="B63" s="93"/>
      <c r="C63" s="64">
        <v>6313</v>
      </c>
      <c r="D63" s="38" t="s">
        <v>71</v>
      </c>
      <c r="E63" s="102" t="s">
        <v>72</v>
      </c>
      <c r="F63" s="73"/>
      <c r="G63" s="74">
        <v>0</v>
      </c>
      <c r="H63" s="54">
        <v>1124.2</v>
      </c>
      <c r="I63" s="74">
        <v>1124.2</v>
      </c>
      <c r="J63" s="54"/>
      <c r="K63" s="74">
        <v>1124.2</v>
      </c>
      <c r="L63" s="54"/>
      <c r="M63" s="74">
        <v>1124.2</v>
      </c>
      <c r="N63" s="54"/>
      <c r="O63" s="117">
        <v>1124.2</v>
      </c>
      <c r="P63" s="54"/>
      <c r="Q63" s="117">
        <v>1124.2</v>
      </c>
      <c r="R63" s="54"/>
      <c r="S63" s="117">
        <v>1124.2</v>
      </c>
    </row>
    <row r="64" spans="1:19" ht="14.25" customHeight="1">
      <c r="A64" s="85"/>
      <c r="B64" s="93"/>
      <c r="C64" s="64">
        <v>5171</v>
      </c>
      <c r="D64" s="38" t="s">
        <v>73</v>
      </c>
      <c r="E64" s="102" t="s">
        <v>74</v>
      </c>
      <c r="F64" s="73"/>
      <c r="G64" s="74">
        <v>0</v>
      </c>
      <c r="H64" s="54">
        <v>212</v>
      </c>
      <c r="I64" s="74">
        <v>212</v>
      </c>
      <c r="J64" s="54"/>
      <c r="K64" s="74">
        <v>212</v>
      </c>
      <c r="L64" s="54"/>
      <c r="M64" s="74">
        <v>212</v>
      </c>
      <c r="N64" s="54">
        <v>-14.5</v>
      </c>
      <c r="O64" s="117">
        <v>197.5</v>
      </c>
      <c r="P64" s="54"/>
      <c r="Q64" s="117">
        <v>197.5</v>
      </c>
      <c r="R64" s="54"/>
      <c r="S64" s="117">
        <v>197.5</v>
      </c>
    </row>
    <row r="65" spans="1:19" ht="14.25" customHeight="1">
      <c r="A65" s="85"/>
      <c r="B65" s="93"/>
      <c r="C65" s="64">
        <v>5171</v>
      </c>
      <c r="D65" s="38" t="s">
        <v>138</v>
      </c>
      <c r="E65" s="102" t="s">
        <v>173</v>
      </c>
      <c r="F65" s="73"/>
      <c r="G65" s="74">
        <v>0</v>
      </c>
      <c r="H65" s="54"/>
      <c r="I65" s="74">
        <v>0</v>
      </c>
      <c r="J65" s="54">
        <v>500</v>
      </c>
      <c r="K65" s="74">
        <v>500</v>
      </c>
      <c r="L65" s="54"/>
      <c r="M65" s="74">
        <v>500</v>
      </c>
      <c r="N65" s="54"/>
      <c r="O65" s="117">
        <v>500</v>
      </c>
      <c r="P65" s="54"/>
      <c r="Q65" s="117">
        <v>500</v>
      </c>
      <c r="R65" s="54"/>
      <c r="S65" s="117">
        <v>500</v>
      </c>
    </row>
    <row r="66" spans="1:19" ht="14.25" customHeight="1">
      <c r="A66" s="85"/>
      <c r="B66" s="93"/>
      <c r="C66" s="64">
        <v>5171</v>
      </c>
      <c r="D66" s="38" t="s">
        <v>178</v>
      </c>
      <c r="E66" s="102" t="s">
        <v>179</v>
      </c>
      <c r="F66" s="73"/>
      <c r="G66" s="74">
        <v>0</v>
      </c>
      <c r="H66" s="54"/>
      <c r="I66" s="74">
        <v>0</v>
      </c>
      <c r="J66" s="54"/>
      <c r="K66" s="74">
        <v>0</v>
      </c>
      <c r="L66" s="54"/>
      <c r="M66" s="74">
        <v>0</v>
      </c>
      <c r="N66" s="54"/>
      <c r="O66" s="117">
        <v>0</v>
      </c>
      <c r="P66" s="54"/>
      <c r="Q66" s="117">
        <v>0</v>
      </c>
      <c r="R66" s="54">
        <v>418</v>
      </c>
      <c r="S66" s="117">
        <v>418</v>
      </c>
    </row>
    <row r="67" spans="1:19" ht="14.25" customHeight="1">
      <c r="A67" s="85"/>
      <c r="B67" s="93"/>
      <c r="C67" s="64">
        <v>5171</v>
      </c>
      <c r="D67" s="38" t="s">
        <v>180</v>
      </c>
      <c r="E67" s="102" t="s">
        <v>181</v>
      </c>
      <c r="F67" s="73"/>
      <c r="G67" s="74">
        <v>0</v>
      </c>
      <c r="H67" s="54"/>
      <c r="I67" s="74">
        <v>0</v>
      </c>
      <c r="J67" s="54"/>
      <c r="K67" s="74">
        <v>0</v>
      </c>
      <c r="L67" s="54"/>
      <c r="M67" s="74">
        <v>0</v>
      </c>
      <c r="N67" s="54"/>
      <c r="O67" s="117">
        <v>0</v>
      </c>
      <c r="P67" s="54"/>
      <c r="Q67" s="117">
        <v>0</v>
      </c>
      <c r="R67" s="54">
        <v>1600</v>
      </c>
      <c r="S67" s="117">
        <v>1600</v>
      </c>
    </row>
    <row r="68" spans="1:19" ht="14.25" customHeight="1">
      <c r="A68" s="85"/>
      <c r="B68" s="93"/>
      <c r="C68" s="88">
        <v>6121</v>
      </c>
      <c r="D68" s="35"/>
      <c r="E68" s="35" t="s">
        <v>31</v>
      </c>
      <c r="F68" s="73"/>
      <c r="G68" s="98">
        <f>SUM(G52:G56)</f>
        <v>40500</v>
      </c>
      <c r="H68" s="127">
        <f>SUM(H52:H56)</f>
        <v>27140.1</v>
      </c>
      <c r="I68" s="98">
        <f>SUM(G68:H68)</f>
        <v>67640.1</v>
      </c>
      <c r="J68" s="127">
        <v>500</v>
      </c>
      <c r="K68" s="98">
        <f>SUM(I68:J68)</f>
        <v>68140.1</v>
      </c>
      <c r="L68" s="226">
        <v>-2074.2</v>
      </c>
      <c r="M68" s="98">
        <f>SUM(K68:L68)</f>
        <v>66065.90000000001</v>
      </c>
      <c r="N68" s="226">
        <v>-1999.3</v>
      </c>
      <c r="O68" s="125">
        <f>SUM(M68:N68)</f>
        <v>64066.600000000006</v>
      </c>
      <c r="P68" s="226"/>
      <c r="Q68" s="125">
        <f>SUM(O68:P68)</f>
        <v>64066.600000000006</v>
      </c>
      <c r="R68" s="226">
        <v>-4255.8</v>
      </c>
      <c r="S68" s="125">
        <f>SUM(Q68:R68)</f>
        <v>59810.8</v>
      </c>
    </row>
    <row r="69" spans="1:19" ht="14.25" customHeight="1">
      <c r="A69" s="85"/>
      <c r="B69" s="93"/>
      <c r="C69" s="88">
        <v>6122</v>
      </c>
      <c r="D69" s="35"/>
      <c r="E69" s="35" t="s">
        <v>31</v>
      </c>
      <c r="F69" s="73"/>
      <c r="G69" s="245">
        <v>0</v>
      </c>
      <c r="H69" s="127"/>
      <c r="I69" s="245">
        <v>0</v>
      </c>
      <c r="J69" s="127"/>
      <c r="K69" s="245">
        <v>0</v>
      </c>
      <c r="L69" s="226"/>
      <c r="M69" s="245">
        <v>0</v>
      </c>
      <c r="N69" s="226"/>
      <c r="O69" s="125">
        <v>0</v>
      </c>
      <c r="P69" s="226"/>
      <c r="Q69" s="125">
        <v>0</v>
      </c>
      <c r="R69" s="226">
        <v>391.8</v>
      </c>
      <c r="S69" s="125">
        <v>391.8</v>
      </c>
    </row>
    <row r="70" spans="1:19" ht="14.25" customHeight="1">
      <c r="A70" s="72"/>
      <c r="B70" s="64"/>
      <c r="C70" s="88">
        <v>6313</v>
      </c>
      <c r="D70" s="35"/>
      <c r="E70" s="35" t="s">
        <v>57</v>
      </c>
      <c r="F70" s="73"/>
      <c r="G70" s="236">
        <f>SUM(G58:G63)</f>
        <v>0</v>
      </c>
      <c r="H70" s="237">
        <f>SUM(H58:H63)</f>
        <v>4782.2</v>
      </c>
      <c r="I70" s="236">
        <f>SUM(G70:H70)</f>
        <v>4782.2</v>
      </c>
      <c r="J70" s="53"/>
      <c r="K70" s="236">
        <f>SUM(I70:J70)</f>
        <v>4782.2</v>
      </c>
      <c r="L70" s="237">
        <v>-390</v>
      </c>
      <c r="M70" s="236">
        <f>SUM(K70:L70)</f>
        <v>4392.2</v>
      </c>
      <c r="N70" s="237"/>
      <c r="O70" s="238">
        <f>SUM(M70:N70)</f>
        <v>4392.2</v>
      </c>
      <c r="P70" s="237"/>
      <c r="Q70" s="238">
        <f>SUM(O70:P70)</f>
        <v>4392.2</v>
      </c>
      <c r="R70" s="237"/>
      <c r="S70" s="238">
        <f>SUM(Q70:R70)</f>
        <v>4392.2</v>
      </c>
    </row>
    <row r="71" spans="1:19" ht="14.25" customHeight="1">
      <c r="A71" s="72"/>
      <c r="B71" s="64"/>
      <c r="C71" s="88">
        <v>5137</v>
      </c>
      <c r="D71" s="35"/>
      <c r="E71" s="35" t="s">
        <v>58</v>
      </c>
      <c r="F71" s="73"/>
      <c r="G71" s="216">
        <v>0</v>
      </c>
      <c r="H71" s="217"/>
      <c r="I71" s="216">
        <v>0</v>
      </c>
      <c r="J71" s="217"/>
      <c r="K71" s="216">
        <v>0</v>
      </c>
      <c r="L71" s="53"/>
      <c r="M71" s="216">
        <v>0</v>
      </c>
      <c r="N71" s="217">
        <v>1945.5</v>
      </c>
      <c r="O71" s="216">
        <f>SUM(M71:N71)</f>
        <v>1945.5</v>
      </c>
      <c r="P71" s="217"/>
      <c r="Q71" s="216">
        <f>SUM(O71:P71)</f>
        <v>1945.5</v>
      </c>
      <c r="R71" s="217">
        <v>-391.8</v>
      </c>
      <c r="S71" s="216">
        <f>SUM(Q71:R71)</f>
        <v>1553.7</v>
      </c>
    </row>
    <row r="72" spans="1:19" ht="14.25" customHeight="1" thickBot="1">
      <c r="A72" s="193"/>
      <c r="B72" s="194"/>
      <c r="C72" s="101">
        <v>5171</v>
      </c>
      <c r="D72" s="195"/>
      <c r="E72" s="195" t="s">
        <v>58</v>
      </c>
      <c r="F72" s="197"/>
      <c r="G72" s="239">
        <f>SUM(G64)</f>
        <v>0</v>
      </c>
      <c r="H72" s="207">
        <f>SUM(H64)</f>
        <v>212</v>
      </c>
      <c r="I72" s="239">
        <f>SUM(G72:H72)</f>
        <v>212</v>
      </c>
      <c r="J72" s="207">
        <v>500</v>
      </c>
      <c r="K72" s="239">
        <f>SUM(I72:J72)</f>
        <v>712</v>
      </c>
      <c r="L72" s="103"/>
      <c r="M72" s="239">
        <f>SUM(K72:L72)</f>
        <v>712</v>
      </c>
      <c r="N72" s="207">
        <v>-14.5</v>
      </c>
      <c r="O72" s="239">
        <f>SUM(M72:N72)</f>
        <v>697.5</v>
      </c>
      <c r="P72" s="207"/>
      <c r="Q72" s="239">
        <f>SUM(O72:P72)</f>
        <v>697.5</v>
      </c>
      <c r="R72" s="207">
        <v>2018</v>
      </c>
      <c r="S72" s="239">
        <f>SUM(Q72:R72)</f>
        <v>2715.5</v>
      </c>
    </row>
    <row r="73" spans="1:19" ht="14.25" customHeight="1">
      <c r="A73" s="85">
        <v>94</v>
      </c>
      <c r="B73" s="86">
        <v>3522</v>
      </c>
      <c r="C73" s="86"/>
      <c r="D73" s="38"/>
      <c r="E73" s="87" t="s">
        <v>75</v>
      </c>
      <c r="F73" s="179"/>
      <c r="G73" s="112">
        <f>SUM(G87)</f>
        <v>0</v>
      </c>
      <c r="H73" s="52"/>
      <c r="I73" s="112">
        <f>SUM(I87)</f>
        <v>585</v>
      </c>
      <c r="J73" s="52"/>
      <c r="K73" s="112">
        <f>SUM(K87+K85)</f>
        <v>1960</v>
      </c>
      <c r="L73" s="52"/>
      <c r="M73" s="112">
        <f>SUM(M87+M85)</f>
        <v>2380</v>
      </c>
      <c r="N73" s="52"/>
      <c r="O73" s="128">
        <f>SUM(O83+O84+O87+O86+O85)</f>
        <v>7383</v>
      </c>
      <c r="P73" s="52"/>
      <c r="Q73" s="128">
        <f>SUM(Q83+Q84+Q87+Q86+Q85)</f>
        <v>7383</v>
      </c>
      <c r="R73" s="52"/>
      <c r="S73" s="128">
        <f>SUM(S83+S84+S87+S86+S85)</f>
        <v>5869</v>
      </c>
    </row>
    <row r="74" spans="1:19" ht="14.25" customHeight="1">
      <c r="A74" s="85"/>
      <c r="B74" s="86"/>
      <c r="C74" s="93">
        <v>6313</v>
      </c>
      <c r="D74" s="38" t="s">
        <v>132</v>
      </c>
      <c r="E74" s="102" t="s">
        <v>133</v>
      </c>
      <c r="F74" s="179"/>
      <c r="G74" s="71">
        <v>0</v>
      </c>
      <c r="H74" s="52"/>
      <c r="I74" s="71">
        <v>0</v>
      </c>
      <c r="J74" s="52">
        <v>1375</v>
      </c>
      <c r="K74" s="71">
        <v>1375</v>
      </c>
      <c r="L74" s="52"/>
      <c r="M74" s="71">
        <v>1375</v>
      </c>
      <c r="N74" s="52"/>
      <c r="O74" s="164">
        <v>1375</v>
      </c>
      <c r="P74" s="52"/>
      <c r="Q74" s="164">
        <v>1375</v>
      </c>
      <c r="R74" s="52"/>
      <c r="S74" s="164">
        <v>1375</v>
      </c>
    </row>
    <row r="75" spans="1:19" ht="14.25" customHeight="1">
      <c r="A75" s="72"/>
      <c r="B75" s="64"/>
      <c r="C75" s="64">
        <v>5171</v>
      </c>
      <c r="D75" s="30" t="s">
        <v>76</v>
      </c>
      <c r="E75" s="38" t="s">
        <v>77</v>
      </c>
      <c r="F75" s="74"/>
      <c r="G75" s="74">
        <v>0</v>
      </c>
      <c r="H75" s="53">
        <v>585</v>
      </c>
      <c r="I75" s="74">
        <v>585</v>
      </c>
      <c r="J75" s="53"/>
      <c r="K75" s="74">
        <v>585</v>
      </c>
      <c r="L75" s="53"/>
      <c r="M75" s="74">
        <v>585</v>
      </c>
      <c r="N75" s="53"/>
      <c r="O75" s="117">
        <v>585</v>
      </c>
      <c r="P75" s="53"/>
      <c r="Q75" s="117">
        <v>585</v>
      </c>
      <c r="R75" s="53"/>
      <c r="S75" s="117">
        <v>585</v>
      </c>
    </row>
    <row r="76" spans="1:19" ht="14.25" customHeight="1">
      <c r="A76" s="68"/>
      <c r="B76" s="69"/>
      <c r="C76" s="69">
        <v>5171</v>
      </c>
      <c r="D76" s="33" t="s">
        <v>144</v>
      </c>
      <c r="E76" s="38" t="s">
        <v>145</v>
      </c>
      <c r="F76" s="220"/>
      <c r="G76" s="227">
        <v>0</v>
      </c>
      <c r="H76" s="52"/>
      <c r="I76" s="227">
        <v>0</v>
      </c>
      <c r="J76" s="52"/>
      <c r="K76" s="227">
        <v>0</v>
      </c>
      <c r="L76" s="52">
        <v>240</v>
      </c>
      <c r="M76" s="227">
        <v>240</v>
      </c>
      <c r="N76" s="52"/>
      <c r="O76" s="164">
        <v>240</v>
      </c>
      <c r="P76" s="52"/>
      <c r="Q76" s="164">
        <v>240</v>
      </c>
      <c r="R76" s="52"/>
      <c r="S76" s="164">
        <v>240</v>
      </c>
    </row>
    <row r="77" spans="1:19" ht="14.25" customHeight="1">
      <c r="A77" s="68"/>
      <c r="B77" s="69"/>
      <c r="C77" s="69">
        <v>5171</v>
      </c>
      <c r="D77" s="33" t="s">
        <v>146</v>
      </c>
      <c r="E77" s="38" t="s">
        <v>147</v>
      </c>
      <c r="F77" s="220"/>
      <c r="G77" s="227">
        <v>0</v>
      </c>
      <c r="H77" s="52"/>
      <c r="I77" s="227">
        <v>0</v>
      </c>
      <c r="J77" s="52"/>
      <c r="K77" s="227">
        <v>0</v>
      </c>
      <c r="L77" s="52">
        <v>180</v>
      </c>
      <c r="M77" s="227">
        <v>180</v>
      </c>
      <c r="N77" s="52">
        <v>-180</v>
      </c>
      <c r="O77" s="164">
        <v>0</v>
      </c>
      <c r="P77" s="52"/>
      <c r="Q77" s="164">
        <v>0</v>
      </c>
      <c r="R77" s="52"/>
      <c r="S77" s="164">
        <v>0</v>
      </c>
    </row>
    <row r="78" spans="1:19" ht="14.25" customHeight="1">
      <c r="A78" s="68"/>
      <c r="B78" s="69"/>
      <c r="C78" s="69">
        <v>6313</v>
      </c>
      <c r="D78" s="33" t="s">
        <v>146</v>
      </c>
      <c r="E78" s="38" t="s">
        <v>154</v>
      </c>
      <c r="F78" s="220"/>
      <c r="G78" s="227">
        <v>0</v>
      </c>
      <c r="H78" s="52"/>
      <c r="I78" s="227">
        <v>0</v>
      </c>
      <c r="J78" s="52"/>
      <c r="K78" s="227">
        <v>0</v>
      </c>
      <c r="L78" s="52"/>
      <c r="M78" s="227">
        <v>0</v>
      </c>
      <c r="N78" s="52">
        <v>180</v>
      </c>
      <c r="O78" s="164">
        <v>180</v>
      </c>
      <c r="P78" s="52"/>
      <c r="Q78" s="164">
        <v>180</v>
      </c>
      <c r="R78" s="52"/>
      <c r="S78" s="164">
        <v>180</v>
      </c>
    </row>
    <row r="79" spans="1:19" ht="14.25" customHeight="1">
      <c r="A79" s="68"/>
      <c r="B79" s="69"/>
      <c r="C79" s="69">
        <v>5171</v>
      </c>
      <c r="D79" s="33" t="s">
        <v>155</v>
      </c>
      <c r="E79" s="38" t="s">
        <v>156</v>
      </c>
      <c r="F79" s="220"/>
      <c r="G79" s="227">
        <v>0</v>
      </c>
      <c r="H79" s="52"/>
      <c r="I79" s="227">
        <v>0</v>
      </c>
      <c r="J79" s="52"/>
      <c r="K79" s="227">
        <v>0</v>
      </c>
      <c r="L79" s="52"/>
      <c r="M79" s="227">
        <v>0</v>
      </c>
      <c r="N79" s="52">
        <v>115</v>
      </c>
      <c r="O79" s="164">
        <v>115</v>
      </c>
      <c r="P79" s="52"/>
      <c r="Q79" s="164">
        <v>115</v>
      </c>
      <c r="R79" s="52"/>
      <c r="S79" s="164">
        <v>115</v>
      </c>
    </row>
    <row r="80" spans="1:19" ht="14.25" customHeight="1">
      <c r="A80" s="68"/>
      <c r="B80" s="69"/>
      <c r="C80" s="69">
        <v>6121</v>
      </c>
      <c r="D80" s="33" t="s">
        <v>157</v>
      </c>
      <c r="E80" s="38" t="s">
        <v>158</v>
      </c>
      <c r="F80" s="220"/>
      <c r="G80" s="227">
        <v>0</v>
      </c>
      <c r="H80" s="52"/>
      <c r="I80" s="227">
        <v>0</v>
      </c>
      <c r="J80" s="52"/>
      <c r="K80" s="227">
        <v>0</v>
      </c>
      <c r="L80" s="52"/>
      <c r="M80" s="227">
        <v>0</v>
      </c>
      <c r="N80" s="52">
        <v>3553</v>
      </c>
      <c r="O80" s="164">
        <v>3553</v>
      </c>
      <c r="P80" s="52"/>
      <c r="Q80" s="164">
        <v>3553</v>
      </c>
      <c r="R80" s="52">
        <v>-1264</v>
      </c>
      <c r="S80" s="164">
        <v>2289</v>
      </c>
    </row>
    <row r="81" spans="1:19" ht="14.25" customHeight="1">
      <c r="A81" s="68"/>
      <c r="B81" s="69"/>
      <c r="C81" s="69">
        <v>6122</v>
      </c>
      <c r="D81" s="33" t="s">
        <v>157</v>
      </c>
      <c r="E81" s="38" t="s">
        <v>158</v>
      </c>
      <c r="F81" s="220"/>
      <c r="G81" s="227">
        <v>0</v>
      </c>
      <c r="H81" s="52"/>
      <c r="I81" s="227">
        <v>0</v>
      </c>
      <c r="J81" s="52"/>
      <c r="K81" s="227">
        <v>0</v>
      </c>
      <c r="L81" s="52"/>
      <c r="M81" s="227">
        <v>0</v>
      </c>
      <c r="N81" s="52">
        <v>180</v>
      </c>
      <c r="O81" s="164">
        <v>180</v>
      </c>
      <c r="P81" s="52"/>
      <c r="Q81" s="164">
        <v>180</v>
      </c>
      <c r="R81" s="52">
        <v>-73.5</v>
      </c>
      <c r="S81" s="164">
        <v>106.5</v>
      </c>
    </row>
    <row r="82" spans="1:19" ht="14.25" customHeight="1">
      <c r="A82" s="68"/>
      <c r="B82" s="69"/>
      <c r="C82" s="69">
        <v>5137</v>
      </c>
      <c r="D82" s="33" t="s">
        <v>157</v>
      </c>
      <c r="E82" s="38" t="s">
        <v>158</v>
      </c>
      <c r="F82" s="220"/>
      <c r="G82" s="227">
        <v>0</v>
      </c>
      <c r="H82" s="52"/>
      <c r="I82" s="227">
        <v>0</v>
      </c>
      <c r="J82" s="52"/>
      <c r="K82" s="227">
        <v>0</v>
      </c>
      <c r="L82" s="52"/>
      <c r="M82" s="227">
        <v>0</v>
      </c>
      <c r="N82" s="52">
        <v>1155</v>
      </c>
      <c r="O82" s="164">
        <v>1155</v>
      </c>
      <c r="P82" s="52"/>
      <c r="Q82" s="164">
        <v>1155</v>
      </c>
      <c r="R82" s="52">
        <v>-176.5</v>
      </c>
      <c r="S82" s="164">
        <v>978.5</v>
      </c>
    </row>
    <row r="83" spans="1:19" ht="14.25" customHeight="1">
      <c r="A83" s="68"/>
      <c r="B83" s="69"/>
      <c r="C83" s="88">
        <v>6121</v>
      </c>
      <c r="D83" s="35"/>
      <c r="E83" s="35" t="s">
        <v>31</v>
      </c>
      <c r="F83" s="220"/>
      <c r="G83" s="98">
        <v>0</v>
      </c>
      <c r="H83" s="127"/>
      <c r="I83" s="98">
        <v>0</v>
      </c>
      <c r="J83" s="127"/>
      <c r="K83" s="98">
        <v>0</v>
      </c>
      <c r="L83" s="226"/>
      <c r="M83" s="98">
        <v>0</v>
      </c>
      <c r="N83" s="226">
        <v>3553</v>
      </c>
      <c r="O83" s="125">
        <f>SUM(M83:N83)</f>
        <v>3553</v>
      </c>
      <c r="P83" s="226"/>
      <c r="Q83" s="125">
        <f>SUM(O83:P83)</f>
        <v>3553</v>
      </c>
      <c r="R83" s="226">
        <v>-1264</v>
      </c>
      <c r="S83" s="125">
        <f>SUM(Q83:R83)</f>
        <v>2289</v>
      </c>
    </row>
    <row r="84" spans="1:19" ht="14.25" customHeight="1">
      <c r="A84" s="68"/>
      <c r="B84" s="69"/>
      <c r="C84" s="182">
        <v>6122</v>
      </c>
      <c r="D84" s="183"/>
      <c r="E84" s="35" t="s">
        <v>31</v>
      </c>
      <c r="F84" s="220"/>
      <c r="G84" s="240">
        <v>0</v>
      </c>
      <c r="H84" s="126"/>
      <c r="I84" s="240">
        <v>0</v>
      </c>
      <c r="J84" s="126"/>
      <c r="K84" s="240">
        <v>0</v>
      </c>
      <c r="L84" s="201"/>
      <c r="M84" s="240">
        <v>0</v>
      </c>
      <c r="N84" s="201">
        <v>180</v>
      </c>
      <c r="O84" s="116">
        <v>180</v>
      </c>
      <c r="P84" s="201"/>
      <c r="Q84" s="116">
        <v>180</v>
      </c>
      <c r="R84" s="201">
        <v>-73.5</v>
      </c>
      <c r="S84" s="125">
        <f>SUM(Q84:R84)</f>
        <v>106.5</v>
      </c>
    </row>
    <row r="85" spans="1:19" ht="14.25" customHeight="1">
      <c r="A85" s="68"/>
      <c r="B85" s="69"/>
      <c r="C85" s="182">
        <v>6313</v>
      </c>
      <c r="D85" s="183"/>
      <c r="E85" s="32" t="s">
        <v>57</v>
      </c>
      <c r="F85" s="220"/>
      <c r="G85" s="204">
        <v>0</v>
      </c>
      <c r="H85" s="202"/>
      <c r="I85" s="204">
        <v>0</v>
      </c>
      <c r="J85" s="202">
        <v>1375</v>
      </c>
      <c r="K85" s="204">
        <f>SUM(I85:J85)</f>
        <v>1375</v>
      </c>
      <c r="L85" s="52"/>
      <c r="M85" s="204">
        <f>SUM(K85:L85)</f>
        <v>1375</v>
      </c>
      <c r="N85" s="202">
        <v>180</v>
      </c>
      <c r="O85" s="205">
        <f>SUM(M85:N85)</f>
        <v>1555</v>
      </c>
      <c r="P85" s="202"/>
      <c r="Q85" s="205">
        <f>SUM(O85:P85)</f>
        <v>1555</v>
      </c>
      <c r="R85" s="202"/>
      <c r="S85" s="205">
        <f>SUM(Q85:R85)</f>
        <v>1555</v>
      </c>
    </row>
    <row r="86" spans="1:19" ht="14.25" customHeight="1">
      <c r="A86" s="72"/>
      <c r="B86" s="64"/>
      <c r="C86" s="88">
        <v>5137</v>
      </c>
      <c r="D86" s="35"/>
      <c r="E86" s="35" t="s">
        <v>58</v>
      </c>
      <c r="F86" s="74"/>
      <c r="G86" s="216">
        <v>0</v>
      </c>
      <c r="H86" s="217"/>
      <c r="I86" s="216">
        <v>0</v>
      </c>
      <c r="J86" s="53"/>
      <c r="K86" s="216">
        <v>0</v>
      </c>
      <c r="L86" s="217"/>
      <c r="M86" s="216">
        <v>0</v>
      </c>
      <c r="N86" s="217">
        <v>1155</v>
      </c>
      <c r="O86" s="216">
        <f>SUM(M86:N86)</f>
        <v>1155</v>
      </c>
      <c r="P86" s="217"/>
      <c r="Q86" s="216">
        <f>SUM(O86:P86)</f>
        <v>1155</v>
      </c>
      <c r="R86" s="217">
        <v>-176.5</v>
      </c>
      <c r="S86" s="216">
        <f>SUM(Q86:R86)</f>
        <v>978.5</v>
      </c>
    </row>
    <row r="87" spans="1:19" ht="14.25" customHeight="1" thickBot="1">
      <c r="A87" s="193"/>
      <c r="B87" s="194"/>
      <c r="C87" s="101">
        <v>5171</v>
      </c>
      <c r="D87" s="195"/>
      <c r="E87" s="195" t="s">
        <v>58</v>
      </c>
      <c r="F87" s="197"/>
      <c r="G87" s="239">
        <f>SUM(G75)</f>
        <v>0</v>
      </c>
      <c r="H87" s="207">
        <f>SUM(H75)</f>
        <v>585</v>
      </c>
      <c r="I87" s="239">
        <f>SUM(G87:H87)</f>
        <v>585</v>
      </c>
      <c r="J87" s="103"/>
      <c r="K87" s="239">
        <f>SUM(I87:J87)</f>
        <v>585</v>
      </c>
      <c r="L87" s="207">
        <v>420</v>
      </c>
      <c r="M87" s="239">
        <f>SUM(K87:L87)</f>
        <v>1005</v>
      </c>
      <c r="N87" s="207">
        <v>-65</v>
      </c>
      <c r="O87" s="239">
        <f>SUM(M87:N87)</f>
        <v>940</v>
      </c>
      <c r="P87" s="207"/>
      <c r="Q87" s="239">
        <f>SUM(O87:P87)</f>
        <v>940</v>
      </c>
      <c r="R87" s="207"/>
      <c r="S87" s="239">
        <f>SUM(Q87:R87)</f>
        <v>940</v>
      </c>
    </row>
    <row r="88" spans="1:19" ht="14.25" customHeight="1">
      <c r="A88" s="89">
        <v>95</v>
      </c>
      <c r="B88" s="90">
        <v>3522</v>
      </c>
      <c r="C88" s="90"/>
      <c r="D88" s="36"/>
      <c r="E88" s="91" t="s">
        <v>78</v>
      </c>
      <c r="F88" s="208"/>
      <c r="G88" s="113">
        <f>G95</f>
        <v>0</v>
      </c>
      <c r="H88" s="55"/>
      <c r="I88" s="113">
        <f>I95</f>
        <v>214.8</v>
      </c>
      <c r="J88" s="55"/>
      <c r="K88" s="113">
        <f>K95+K94</f>
        <v>14314.8</v>
      </c>
      <c r="L88" s="55"/>
      <c r="M88" s="113">
        <f>M95+M94</f>
        <v>14314.8</v>
      </c>
      <c r="N88" s="55"/>
      <c r="O88" s="144">
        <f>O95+O94</f>
        <v>5214.8</v>
      </c>
      <c r="P88" s="55"/>
      <c r="Q88" s="144">
        <f>Q95+Q94</f>
        <v>5214.8</v>
      </c>
      <c r="R88" s="55"/>
      <c r="S88" s="144">
        <f>S95+S94+S93</f>
        <v>5752.8</v>
      </c>
    </row>
    <row r="89" spans="1:19" ht="14.25" customHeight="1">
      <c r="A89" s="88"/>
      <c r="B89" s="88"/>
      <c r="C89" s="93">
        <v>6121</v>
      </c>
      <c r="D89" s="38" t="s">
        <v>134</v>
      </c>
      <c r="E89" s="102" t="s">
        <v>137</v>
      </c>
      <c r="F89" s="179"/>
      <c r="G89" s="71">
        <v>0</v>
      </c>
      <c r="H89" s="52"/>
      <c r="I89" s="71">
        <v>0</v>
      </c>
      <c r="J89" s="52">
        <v>9100</v>
      </c>
      <c r="K89" s="71">
        <v>9100</v>
      </c>
      <c r="L89" s="52"/>
      <c r="M89" s="71">
        <v>9100</v>
      </c>
      <c r="N89" s="52">
        <v>-9100</v>
      </c>
      <c r="O89" s="164">
        <v>0</v>
      </c>
      <c r="P89" s="52"/>
      <c r="Q89" s="164">
        <v>0</v>
      </c>
      <c r="R89" s="52"/>
      <c r="S89" s="164">
        <v>0</v>
      </c>
    </row>
    <row r="90" spans="1:19" ht="14.25" customHeight="1">
      <c r="A90" s="72"/>
      <c r="B90" s="88"/>
      <c r="C90" s="64">
        <v>6121</v>
      </c>
      <c r="D90" s="30" t="s">
        <v>135</v>
      </c>
      <c r="E90" s="243" t="s">
        <v>136</v>
      </c>
      <c r="F90" s="74">
        <v>4500</v>
      </c>
      <c r="G90" s="74">
        <v>0</v>
      </c>
      <c r="H90" s="53"/>
      <c r="I90" s="74">
        <v>0</v>
      </c>
      <c r="J90" s="53">
        <v>5000</v>
      </c>
      <c r="K90" s="74">
        <v>5000</v>
      </c>
      <c r="L90" s="53"/>
      <c r="M90" s="74">
        <v>5000</v>
      </c>
      <c r="N90" s="53"/>
      <c r="O90" s="117">
        <v>5000</v>
      </c>
      <c r="P90" s="53"/>
      <c r="Q90" s="117">
        <v>5000</v>
      </c>
      <c r="R90" s="53">
        <v>-578</v>
      </c>
      <c r="S90" s="117">
        <v>4422</v>
      </c>
    </row>
    <row r="91" spans="1:19" ht="14.25" customHeight="1">
      <c r="A91" s="79"/>
      <c r="B91" s="81"/>
      <c r="C91" s="93">
        <v>6313</v>
      </c>
      <c r="D91" s="38" t="s">
        <v>174</v>
      </c>
      <c r="E91" s="102" t="s">
        <v>175</v>
      </c>
      <c r="F91" s="71"/>
      <c r="G91" s="71">
        <v>0</v>
      </c>
      <c r="H91" s="52"/>
      <c r="I91" s="71">
        <v>0</v>
      </c>
      <c r="J91" s="52"/>
      <c r="K91" s="71">
        <v>0</v>
      </c>
      <c r="L91" s="52"/>
      <c r="M91" s="71">
        <v>0</v>
      </c>
      <c r="N91" s="52"/>
      <c r="O91" s="164">
        <v>0</v>
      </c>
      <c r="P91" s="52"/>
      <c r="Q91" s="164">
        <v>0</v>
      </c>
      <c r="R91" s="52">
        <v>1116</v>
      </c>
      <c r="S91" s="164">
        <v>1116</v>
      </c>
    </row>
    <row r="92" spans="1:19" ht="14.25" customHeight="1">
      <c r="A92" s="68"/>
      <c r="B92" s="69"/>
      <c r="C92" s="64">
        <v>5171</v>
      </c>
      <c r="D92" s="38" t="s">
        <v>79</v>
      </c>
      <c r="E92" s="30" t="s">
        <v>80</v>
      </c>
      <c r="F92" s="71"/>
      <c r="G92" s="71">
        <v>0</v>
      </c>
      <c r="H92" s="53">
        <v>214.8</v>
      </c>
      <c r="I92" s="71">
        <v>214.8</v>
      </c>
      <c r="J92" s="53"/>
      <c r="K92" s="71">
        <v>214.8</v>
      </c>
      <c r="L92" s="53"/>
      <c r="M92" s="71">
        <v>214.8</v>
      </c>
      <c r="N92" s="53"/>
      <c r="O92" s="164">
        <v>214.8</v>
      </c>
      <c r="P92" s="53"/>
      <c r="Q92" s="164">
        <v>214.8</v>
      </c>
      <c r="R92" s="53"/>
      <c r="S92" s="164">
        <v>214.8</v>
      </c>
    </row>
    <row r="93" spans="1:19" ht="14.25" customHeight="1">
      <c r="A93" s="68"/>
      <c r="B93" s="69"/>
      <c r="C93" s="88">
        <v>6313</v>
      </c>
      <c r="D93" s="35"/>
      <c r="E93" s="32" t="s">
        <v>57</v>
      </c>
      <c r="F93" s="73"/>
      <c r="G93" s="98">
        <v>0</v>
      </c>
      <c r="H93" s="127"/>
      <c r="I93" s="98">
        <v>0</v>
      </c>
      <c r="J93" s="127"/>
      <c r="K93" s="98">
        <v>0</v>
      </c>
      <c r="L93" s="206"/>
      <c r="M93" s="98">
        <v>0</v>
      </c>
      <c r="N93" s="226"/>
      <c r="O93" s="125">
        <v>0</v>
      </c>
      <c r="P93" s="226"/>
      <c r="Q93" s="125">
        <v>0</v>
      </c>
      <c r="R93" s="226">
        <v>1116</v>
      </c>
      <c r="S93" s="125">
        <f>SUM(Q93:R93)</f>
        <v>1116</v>
      </c>
    </row>
    <row r="94" spans="1:19" ht="14.25" customHeight="1">
      <c r="A94" s="68"/>
      <c r="B94" s="69"/>
      <c r="C94" s="88">
        <v>6121</v>
      </c>
      <c r="D94" s="35"/>
      <c r="E94" s="35" t="s">
        <v>31</v>
      </c>
      <c r="F94" s="73"/>
      <c r="G94" s="98">
        <v>0</v>
      </c>
      <c r="H94" s="127"/>
      <c r="I94" s="98">
        <v>0</v>
      </c>
      <c r="J94" s="127">
        <v>14100</v>
      </c>
      <c r="K94" s="98">
        <f>SUM(I94:J94)</f>
        <v>14100</v>
      </c>
      <c r="L94" s="206"/>
      <c r="M94" s="98">
        <f>SUM(K94:L94)</f>
        <v>14100</v>
      </c>
      <c r="N94" s="226">
        <v>-9100</v>
      </c>
      <c r="O94" s="125">
        <f>SUM(M94:N94)</f>
        <v>5000</v>
      </c>
      <c r="P94" s="226"/>
      <c r="Q94" s="125">
        <f>SUM(O94:P94)</f>
        <v>5000</v>
      </c>
      <c r="R94" s="226">
        <v>-578</v>
      </c>
      <c r="S94" s="125">
        <f>SUM(Q94:R94)</f>
        <v>4422</v>
      </c>
    </row>
    <row r="95" spans="1:19" ht="14.25" customHeight="1" thickBot="1">
      <c r="A95" s="75"/>
      <c r="B95" s="76"/>
      <c r="C95" s="77">
        <v>5171</v>
      </c>
      <c r="D95" s="31"/>
      <c r="E95" s="195" t="s">
        <v>58</v>
      </c>
      <c r="F95" s="78"/>
      <c r="G95" s="115">
        <v>0</v>
      </c>
      <c r="H95" s="207">
        <f>SUM(H92)</f>
        <v>214.8</v>
      </c>
      <c r="I95" s="115">
        <f>SUM(G95:H95)</f>
        <v>214.8</v>
      </c>
      <c r="J95" s="103"/>
      <c r="K95" s="115">
        <f>SUM(I95:J95)</f>
        <v>214.8</v>
      </c>
      <c r="L95" s="103"/>
      <c r="M95" s="115">
        <f>SUM(K95:L95)</f>
        <v>214.8</v>
      </c>
      <c r="N95" s="103"/>
      <c r="O95" s="115">
        <f>SUM(M95:N95)</f>
        <v>214.8</v>
      </c>
      <c r="P95" s="103"/>
      <c r="Q95" s="115">
        <f>SUM(O95:P95)</f>
        <v>214.8</v>
      </c>
      <c r="R95" s="103"/>
      <c r="S95" s="115">
        <f>SUM(Q95:R95)</f>
        <v>214.8</v>
      </c>
    </row>
    <row r="96" spans="1:19" ht="14.25" customHeight="1">
      <c r="A96" s="184">
        <v>98</v>
      </c>
      <c r="B96" s="186">
        <v>3522</v>
      </c>
      <c r="C96" s="186"/>
      <c r="D96" s="36"/>
      <c r="E96" s="209" t="s">
        <v>81</v>
      </c>
      <c r="F96" s="92"/>
      <c r="G96" s="113">
        <f>SUM(G100)</f>
        <v>0</v>
      </c>
      <c r="H96" s="55"/>
      <c r="I96" s="113">
        <f>SUM(I100)</f>
        <v>2553</v>
      </c>
      <c r="J96" s="55"/>
      <c r="K96" s="113">
        <f>SUM(K100)</f>
        <v>2553</v>
      </c>
      <c r="L96" s="55"/>
      <c r="M96" s="113">
        <f>SUM(M100)</f>
        <v>4303</v>
      </c>
      <c r="N96" s="55"/>
      <c r="O96" s="144">
        <f>SUM(O100)</f>
        <v>4629.8</v>
      </c>
      <c r="P96" s="55"/>
      <c r="Q96" s="144">
        <f>SUM(Q100)</f>
        <v>4629.8</v>
      </c>
      <c r="R96" s="55"/>
      <c r="S96" s="144">
        <f>SUM(S100)</f>
        <v>4829.8</v>
      </c>
    </row>
    <row r="97" spans="1:19" ht="14.25" customHeight="1">
      <c r="A97" s="68"/>
      <c r="B97" s="69"/>
      <c r="C97" s="64">
        <v>6121</v>
      </c>
      <c r="D97" s="38" t="s">
        <v>82</v>
      </c>
      <c r="E97" s="33" t="s">
        <v>83</v>
      </c>
      <c r="F97" s="70"/>
      <c r="G97" s="71">
        <v>0</v>
      </c>
      <c r="H97" s="53">
        <v>2553</v>
      </c>
      <c r="I97" s="71">
        <v>2553</v>
      </c>
      <c r="J97" s="53"/>
      <c r="K97" s="71">
        <v>2553</v>
      </c>
      <c r="L97" s="53"/>
      <c r="M97" s="71">
        <v>2553</v>
      </c>
      <c r="N97" s="53">
        <v>326.8</v>
      </c>
      <c r="O97" s="164">
        <v>2879.8</v>
      </c>
      <c r="P97" s="53"/>
      <c r="Q97" s="164">
        <v>2879.8</v>
      </c>
      <c r="R97" s="53"/>
      <c r="S97" s="164">
        <v>2879.8</v>
      </c>
    </row>
    <row r="98" spans="1:19" ht="14.25" customHeight="1">
      <c r="A98" s="68"/>
      <c r="B98" s="69"/>
      <c r="C98" s="64">
        <v>6121</v>
      </c>
      <c r="D98" s="30" t="s">
        <v>150</v>
      </c>
      <c r="E98" s="30" t="s">
        <v>151</v>
      </c>
      <c r="F98" s="73"/>
      <c r="G98" s="74">
        <v>0</v>
      </c>
      <c r="H98" s="53"/>
      <c r="I98" s="74">
        <v>0</v>
      </c>
      <c r="J98" s="53"/>
      <c r="K98" s="74">
        <v>0</v>
      </c>
      <c r="L98" s="53">
        <v>1750</v>
      </c>
      <c r="M98" s="74">
        <v>1750</v>
      </c>
      <c r="N98" s="53"/>
      <c r="O98" s="117">
        <v>1750</v>
      </c>
      <c r="P98" s="53"/>
      <c r="Q98" s="117">
        <v>1750</v>
      </c>
      <c r="R98" s="53">
        <v>-1750</v>
      </c>
      <c r="S98" s="117">
        <v>0</v>
      </c>
    </row>
    <row r="99" spans="1:19" ht="14.25" customHeight="1">
      <c r="A99" s="72"/>
      <c r="B99" s="64"/>
      <c r="C99" s="64">
        <v>6121</v>
      </c>
      <c r="D99" s="30" t="s">
        <v>176</v>
      </c>
      <c r="E99" s="30" t="s">
        <v>177</v>
      </c>
      <c r="F99" s="73"/>
      <c r="G99" s="74">
        <v>0</v>
      </c>
      <c r="H99" s="53"/>
      <c r="I99" s="74">
        <v>0</v>
      </c>
      <c r="J99" s="53"/>
      <c r="K99" s="74">
        <v>0</v>
      </c>
      <c r="L99" s="53"/>
      <c r="M99" s="74">
        <v>0</v>
      </c>
      <c r="N99" s="53"/>
      <c r="O99" s="117">
        <v>0</v>
      </c>
      <c r="P99" s="53"/>
      <c r="Q99" s="117">
        <v>0</v>
      </c>
      <c r="R99" s="53">
        <v>1950</v>
      </c>
      <c r="S99" s="117">
        <v>1950</v>
      </c>
    </row>
    <row r="100" spans="1:19" ht="14.25" customHeight="1" thickBot="1">
      <c r="A100" s="193"/>
      <c r="B100" s="194"/>
      <c r="C100" s="101">
        <v>6121</v>
      </c>
      <c r="D100" s="228"/>
      <c r="E100" s="195" t="s">
        <v>31</v>
      </c>
      <c r="F100" s="197"/>
      <c r="G100" s="229">
        <f>SUM(G97)</f>
        <v>0</v>
      </c>
      <c r="H100" s="210">
        <v>2553</v>
      </c>
      <c r="I100" s="229">
        <f>SUM(G100:H100)</f>
        <v>2553</v>
      </c>
      <c r="J100" s="210"/>
      <c r="K100" s="229">
        <f>SUM(I100:J100)</f>
        <v>2553</v>
      </c>
      <c r="L100" s="214">
        <v>1750</v>
      </c>
      <c r="M100" s="229">
        <f>SUM(K100:L100)</f>
        <v>4303</v>
      </c>
      <c r="N100" s="214">
        <v>326.8</v>
      </c>
      <c r="O100" s="230">
        <f>SUM(M100:N100)</f>
        <v>4629.8</v>
      </c>
      <c r="P100" s="214"/>
      <c r="Q100" s="230">
        <f>SUM(O100:P100)</f>
        <v>4629.8</v>
      </c>
      <c r="R100" s="214">
        <v>200</v>
      </c>
      <c r="S100" s="230">
        <f>SUM(Q100:R100)</f>
        <v>4829.8</v>
      </c>
    </row>
    <row r="101" spans="1:19" ht="14.25" customHeight="1">
      <c r="A101" s="79">
        <v>99</v>
      </c>
      <c r="B101" s="81">
        <v>3599</v>
      </c>
      <c r="C101" s="81"/>
      <c r="D101" s="32"/>
      <c r="E101" s="82" t="s">
        <v>84</v>
      </c>
      <c r="F101" s="179"/>
      <c r="G101" s="112">
        <f>G109</f>
        <v>10855</v>
      </c>
      <c r="H101" s="52"/>
      <c r="I101" s="112">
        <f>SUM(I109)</f>
        <v>11869.9</v>
      </c>
      <c r="J101" s="52"/>
      <c r="K101" s="112">
        <f>SUM(K109)</f>
        <v>11869.9</v>
      </c>
      <c r="L101" s="52"/>
      <c r="M101" s="112">
        <f>SUM(M109)</f>
        <v>11796.1</v>
      </c>
      <c r="N101" s="52"/>
      <c r="O101" s="128">
        <f>SUM(O109)</f>
        <v>11796.1</v>
      </c>
      <c r="P101" s="52"/>
      <c r="Q101" s="128">
        <f>SUM(Q109)</f>
        <v>11796.1</v>
      </c>
      <c r="R101" s="52"/>
      <c r="S101" s="128">
        <f>SUM(S109)</f>
        <v>11779.1</v>
      </c>
    </row>
    <row r="102" spans="1:19" ht="14.25" customHeight="1">
      <c r="A102" s="68"/>
      <c r="B102" s="69"/>
      <c r="C102" s="64">
        <v>6313</v>
      </c>
      <c r="D102" s="38" t="s">
        <v>85</v>
      </c>
      <c r="E102" s="33" t="s">
        <v>86</v>
      </c>
      <c r="F102" s="71"/>
      <c r="G102" s="71">
        <v>5855</v>
      </c>
      <c r="H102" s="52"/>
      <c r="I102" s="71">
        <v>5855</v>
      </c>
      <c r="J102" s="52"/>
      <c r="K102" s="71">
        <v>5855</v>
      </c>
      <c r="L102" s="52"/>
      <c r="M102" s="71">
        <v>5855</v>
      </c>
      <c r="N102" s="52"/>
      <c r="O102" s="164">
        <v>5855</v>
      </c>
      <c r="P102" s="52"/>
      <c r="Q102" s="164">
        <v>5855</v>
      </c>
      <c r="R102" s="52">
        <v>-17</v>
      </c>
      <c r="S102" s="164">
        <v>5838</v>
      </c>
    </row>
    <row r="103" spans="1:19" ht="14.25" customHeight="1">
      <c r="A103" s="68"/>
      <c r="B103" s="69"/>
      <c r="C103" s="64">
        <v>6313</v>
      </c>
      <c r="D103" s="38" t="s">
        <v>47</v>
      </c>
      <c r="E103" s="33" t="s">
        <v>87</v>
      </c>
      <c r="F103" s="71"/>
      <c r="G103" s="71">
        <v>5000</v>
      </c>
      <c r="H103" s="52"/>
      <c r="I103" s="71">
        <v>5000</v>
      </c>
      <c r="J103" s="52"/>
      <c r="K103" s="71">
        <v>5000</v>
      </c>
      <c r="L103" s="52"/>
      <c r="M103" s="71">
        <v>5000</v>
      </c>
      <c r="N103" s="52"/>
      <c r="O103" s="164">
        <v>5000</v>
      </c>
      <c r="P103" s="52"/>
      <c r="Q103" s="164">
        <v>5000</v>
      </c>
      <c r="R103" s="52"/>
      <c r="S103" s="164">
        <v>5000</v>
      </c>
    </row>
    <row r="104" spans="1:19" ht="14.25" customHeight="1">
      <c r="A104" s="68"/>
      <c r="B104" s="69"/>
      <c r="C104" s="64">
        <v>6313</v>
      </c>
      <c r="D104" s="38" t="s">
        <v>88</v>
      </c>
      <c r="E104" s="33" t="s">
        <v>89</v>
      </c>
      <c r="F104" s="71"/>
      <c r="G104" s="71">
        <v>0</v>
      </c>
      <c r="H104" s="52">
        <v>127.4</v>
      </c>
      <c r="I104" s="71">
        <v>127.4</v>
      </c>
      <c r="J104" s="52"/>
      <c r="K104" s="71">
        <v>127.4</v>
      </c>
      <c r="L104" s="52"/>
      <c r="M104" s="71">
        <v>127.4</v>
      </c>
      <c r="N104" s="52"/>
      <c r="O104" s="164">
        <v>127.4</v>
      </c>
      <c r="P104" s="52"/>
      <c r="Q104" s="164">
        <v>127.4</v>
      </c>
      <c r="R104" s="52"/>
      <c r="S104" s="164">
        <v>127.4</v>
      </c>
    </row>
    <row r="105" spans="1:19" ht="14.25" customHeight="1">
      <c r="A105" s="68"/>
      <c r="B105" s="69"/>
      <c r="C105" s="64">
        <v>6313</v>
      </c>
      <c r="D105" s="38" t="s">
        <v>90</v>
      </c>
      <c r="E105" s="33" t="s">
        <v>91</v>
      </c>
      <c r="F105" s="71"/>
      <c r="G105" s="71">
        <v>0</v>
      </c>
      <c r="H105" s="52">
        <v>445</v>
      </c>
      <c r="I105" s="71">
        <v>445</v>
      </c>
      <c r="J105" s="52"/>
      <c r="K105" s="71">
        <v>445</v>
      </c>
      <c r="L105" s="52"/>
      <c r="M105" s="71">
        <v>445</v>
      </c>
      <c r="N105" s="52"/>
      <c r="O105" s="164">
        <v>445</v>
      </c>
      <c r="P105" s="52"/>
      <c r="Q105" s="164">
        <v>445</v>
      </c>
      <c r="R105" s="52"/>
      <c r="S105" s="164">
        <v>445</v>
      </c>
    </row>
    <row r="106" spans="1:19" ht="14.25" customHeight="1">
      <c r="A106" s="68"/>
      <c r="B106" s="69"/>
      <c r="C106" s="64">
        <v>6313</v>
      </c>
      <c r="D106" s="38" t="s">
        <v>92</v>
      </c>
      <c r="E106" s="33" t="s">
        <v>93</v>
      </c>
      <c r="F106" s="71"/>
      <c r="G106" s="71">
        <v>0</v>
      </c>
      <c r="H106" s="52">
        <v>63.8</v>
      </c>
      <c r="I106" s="71">
        <v>63.8</v>
      </c>
      <c r="J106" s="52"/>
      <c r="K106" s="71">
        <v>63.8</v>
      </c>
      <c r="L106" s="52"/>
      <c r="M106" s="71">
        <v>63.8</v>
      </c>
      <c r="N106" s="52"/>
      <c r="O106" s="164">
        <v>63.8</v>
      </c>
      <c r="P106" s="52"/>
      <c r="Q106" s="164">
        <v>63.8</v>
      </c>
      <c r="R106" s="52"/>
      <c r="S106" s="164">
        <v>63.8</v>
      </c>
    </row>
    <row r="107" spans="1:19" ht="14.25" customHeight="1">
      <c r="A107" s="68"/>
      <c r="B107" s="69"/>
      <c r="C107" s="64">
        <v>6313</v>
      </c>
      <c r="D107" s="38" t="s">
        <v>94</v>
      </c>
      <c r="E107" s="33" t="s">
        <v>95</v>
      </c>
      <c r="F107" s="71"/>
      <c r="G107" s="71">
        <v>0</v>
      </c>
      <c r="H107" s="52">
        <v>139.5</v>
      </c>
      <c r="I107" s="71">
        <v>139.5</v>
      </c>
      <c r="J107" s="52"/>
      <c r="K107" s="71">
        <v>139.5</v>
      </c>
      <c r="L107" s="52">
        <v>-139.5</v>
      </c>
      <c r="M107" s="71">
        <v>0</v>
      </c>
      <c r="N107" s="52"/>
      <c r="O107" s="164">
        <v>0</v>
      </c>
      <c r="P107" s="52"/>
      <c r="Q107" s="164">
        <v>0</v>
      </c>
      <c r="R107" s="52"/>
      <c r="S107" s="164">
        <v>0</v>
      </c>
    </row>
    <row r="108" spans="1:19" ht="14.25" customHeight="1">
      <c r="A108" s="72"/>
      <c r="B108" s="64"/>
      <c r="C108" s="64">
        <v>6313</v>
      </c>
      <c r="D108" s="30" t="s">
        <v>96</v>
      </c>
      <c r="E108" s="30" t="s">
        <v>97</v>
      </c>
      <c r="F108" s="74"/>
      <c r="G108" s="74">
        <v>0</v>
      </c>
      <c r="H108" s="53">
        <v>239.2</v>
      </c>
      <c r="I108" s="74">
        <v>239.2</v>
      </c>
      <c r="J108" s="53"/>
      <c r="K108" s="74">
        <v>239.2</v>
      </c>
      <c r="L108" s="53">
        <v>65.7</v>
      </c>
      <c r="M108" s="74">
        <v>304.9</v>
      </c>
      <c r="N108" s="53"/>
      <c r="O108" s="117">
        <v>304.9</v>
      </c>
      <c r="P108" s="53"/>
      <c r="Q108" s="117">
        <v>304.9</v>
      </c>
      <c r="R108" s="202"/>
      <c r="S108" s="117">
        <v>304.9</v>
      </c>
    </row>
    <row r="109" spans="1:19" ht="14.25" customHeight="1" thickBot="1">
      <c r="A109" s="79"/>
      <c r="B109" s="80"/>
      <c r="C109" s="81">
        <v>6313</v>
      </c>
      <c r="D109" s="34"/>
      <c r="E109" s="32" t="s">
        <v>57</v>
      </c>
      <c r="F109" s="83"/>
      <c r="G109" s="204">
        <f>SUM(G102:G108)</f>
        <v>10855</v>
      </c>
      <c r="H109" s="202">
        <f>SUM(H104:H108)</f>
        <v>1014.8999999999999</v>
      </c>
      <c r="I109" s="204">
        <f>SUM(G109:H109)</f>
        <v>11869.9</v>
      </c>
      <c r="J109" s="52"/>
      <c r="K109" s="204">
        <f>SUM(I109:J109)</f>
        <v>11869.9</v>
      </c>
      <c r="L109" s="202">
        <v>-73.8</v>
      </c>
      <c r="M109" s="204">
        <f>SUM(K109:L109)</f>
        <v>11796.1</v>
      </c>
      <c r="N109" s="52"/>
      <c r="O109" s="205">
        <f>SUM(M109:N109)</f>
        <v>11796.1</v>
      </c>
      <c r="P109" s="52"/>
      <c r="Q109" s="205">
        <f>SUM(O109:P109)</f>
        <v>11796.1</v>
      </c>
      <c r="R109" s="202">
        <v>-17</v>
      </c>
      <c r="S109" s="205">
        <f>SUM(Q109:R109)</f>
        <v>11779.1</v>
      </c>
    </row>
    <row r="110" spans="1:19" ht="14.25" customHeight="1">
      <c r="A110" s="89">
        <v>7</v>
      </c>
      <c r="B110" s="90">
        <v>3526</v>
      </c>
      <c r="C110" s="90"/>
      <c r="D110" s="36"/>
      <c r="E110" s="91" t="s">
        <v>99</v>
      </c>
      <c r="F110" s="92"/>
      <c r="G110" s="113">
        <f>SUM(G121+G120)</f>
        <v>0</v>
      </c>
      <c r="H110" s="55"/>
      <c r="I110" s="113">
        <f>SUM(I121+I120)</f>
        <v>50.4</v>
      </c>
      <c r="J110" s="55"/>
      <c r="K110" s="113">
        <f>SUM(K121+K120+K119+K118)</f>
        <v>251.9</v>
      </c>
      <c r="L110" s="55"/>
      <c r="M110" s="113">
        <f>SUM(M121+M120+M119+M118)</f>
        <v>251.9</v>
      </c>
      <c r="N110" s="55"/>
      <c r="O110" s="144">
        <f>SUM(O121+O120+O119+O118)</f>
        <v>251.9</v>
      </c>
      <c r="P110" s="55"/>
      <c r="Q110" s="144">
        <f>SUM(Q121+Q120+Q119+Q118)</f>
        <v>251.9</v>
      </c>
      <c r="R110" s="55"/>
      <c r="S110" s="144">
        <f>SUM(S121+S120+S119+S118)</f>
        <v>787.9</v>
      </c>
    </row>
    <row r="111" spans="1:19" ht="14.25" customHeight="1">
      <c r="A111" s="72"/>
      <c r="B111" s="88"/>
      <c r="C111" s="93">
        <v>6121</v>
      </c>
      <c r="D111" s="38" t="s">
        <v>100</v>
      </c>
      <c r="E111" s="102" t="s">
        <v>101</v>
      </c>
      <c r="F111" s="70"/>
      <c r="G111" s="71">
        <v>0</v>
      </c>
      <c r="H111" s="52">
        <v>15.6</v>
      </c>
      <c r="I111" s="71">
        <v>15.6</v>
      </c>
      <c r="J111" s="52"/>
      <c r="K111" s="71">
        <v>15.6</v>
      </c>
      <c r="L111" s="52"/>
      <c r="M111" s="71">
        <v>15.6</v>
      </c>
      <c r="N111" s="52"/>
      <c r="O111" s="164">
        <v>15.6</v>
      </c>
      <c r="P111" s="52"/>
      <c r="Q111" s="164">
        <v>15.6</v>
      </c>
      <c r="R111" s="52"/>
      <c r="S111" s="164">
        <v>15.6</v>
      </c>
    </row>
    <row r="112" spans="1:19" ht="14.25" customHeight="1">
      <c r="A112" s="72"/>
      <c r="B112" s="88"/>
      <c r="C112" s="64">
        <v>6121</v>
      </c>
      <c r="D112" s="30" t="s">
        <v>36</v>
      </c>
      <c r="E112" s="243" t="s">
        <v>102</v>
      </c>
      <c r="F112" s="73"/>
      <c r="G112" s="74">
        <v>0</v>
      </c>
      <c r="H112" s="53">
        <v>8.8</v>
      </c>
      <c r="I112" s="74">
        <v>8.8</v>
      </c>
      <c r="J112" s="53"/>
      <c r="K112" s="74">
        <v>8.8</v>
      </c>
      <c r="L112" s="53"/>
      <c r="M112" s="74">
        <v>8.8</v>
      </c>
      <c r="N112" s="53"/>
      <c r="O112" s="117">
        <v>8.8</v>
      </c>
      <c r="P112" s="53"/>
      <c r="Q112" s="117">
        <v>8.8</v>
      </c>
      <c r="R112" s="53"/>
      <c r="S112" s="117">
        <v>8.8</v>
      </c>
    </row>
    <row r="113" spans="1:19" ht="14.25" customHeight="1">
      <c r="A113" s="72"/>
      <c r="B113" s="88"/>
      <c r="C113" s="64">
        <v>6121</v>
      </c>
      <c r="D113" s="30" t="s">
        <v>184</v>
      </c>
      <c r="E113" s="243" t="s">
        <v>185</v>
      </c>
      <c r="F113" s="73"/>
      <c r="G113" s="74">
        <v>0</v>
      </c>
      <c r="H113" s="53"/>
      <c r="I113" s="74">
        <v>0</v>
      </c>
      <c r="J113" s="53"/>
      <c r="K113" s="74">
        <v>0</v>
      </c>
      <c r="L113" s="53"/>
      <c r="M113" s="74">
        <v>0</v>
      </c>
      <c r="N113" s="53"/>
      <c r="O113" s="117">
        <v>0</v>
      </c>
      <c r="P113" s="53"/>
      <c r="Q113" s="117">
        <v>0</v>
      </c>
      <c r="R113" s="53">
        <v>500</v>
      </c>
      <c r="S113" s="117">
        <v>500</v>
      </c>
    </row>
    <row r="114" spans="1:19" ht="14.25" customHeight="1">
      <c r="A114" s="79"/>
      <c r="B114" s="81"/>
      <c r="C114" s="93">
        <v>6121</v>
      </c>
      <c r="D114" s="38" t="s">
        <v>186</v>
      </c>
      <c r="E114" s="102" t="s">
        <v>187</v>
      </c>
      <c r="F114" s="70"/>
      <c r="G114" s="71">
        <v>0</v>
      </c>
      <c r="H114" s="52"/>
      <c r="I114" s="71">
        <v>0</v>
      </c>
      <c r="J114" s="52"/>
      <c r="K114" s="71">
        <v>0</v>
      </c>
      <c r="L114" s="52"/>
      <c r="M114" s="71">
        <v>0</v>
      </c>
      <c r="N114" s="52"/>
      <c r="O114" s="164">
        <v>0</v>
      </c>
      <c r="P114" s="52"/>
      <c r="Q114" s="164">
        <v>0</v>
      </c>
      <c r="R114" s="52">
        <v>36</v>
      </c>
      <c r="S114" s="164">
        <v>36</v>
      </c>
    </row>
    <row r="115" spans="1:19" ht="14.25" customHeight="1">
      <c r="A115" s="68"/>
      <c r="B115" s="69"/>
      <c r="C115" s="64">
        <v>5137</v>
      </c>
      <c r="D115" s="38" t="s">
        <v>98</v>
      </c>
      <c r="E115" s="102" t="s">
        <v>103</v>
      </c>
      <c r="F115" s="73"/>
      <c r="G115" s="84">
        <v>0</v>
      </c>
      <c r="H115" s="52">
        <v>26</v>
      </c>
      <c r="I115" s="74">
        <v>26</v>
      </c>
      <c r="J115" s="52"/>
      <c r="K115" s="74">
        <v>26</v>
      </c>
      <c r="L115" s="52"/>
      <c r="M115" s="74">
        <v>26</v>
      </c>
      <c r="N115" s="52"/>
      <c r="O115" s="117">
        <v>26</v>
      </c>
      <c r="P115" s="52"/>
      <c r="Q115" s="117">
        <v>26</v>
      </c>
      <c r="R115" s="52"/>
      <c r="S115" s="117">
        <v>26</v>
      </c>
    </row>
    <row r="116" spans="1:19" ht="14.25" customHeight="1">
      <c r="A116" s="68"/>
      <c r="B116" s="69"/>
      <c r="C116" s="64">
        <v>5331</v>
      </c>
      <c r="D116" s="38" t="s">
        <v>117</v>
      </c>
      <c r="E116" s="102" t="s">
        <v>118</v>
      </c>
      <c r="F116" s="73"/>
      <c r="G116" s="84">
        <v>0</v>
      </c>
      <c r="H116" s="52"/>
      <c r="I116" s="74">
        <v>0</v>
      </c>
      <c r="J116" s="52">
        <v>185</v>
      </c>
      <c r="K116" s="74">
        <v>185</v>
      </c>
      <c r="L116" s="52"/>
      <c r="M116" s="74">
        <v>185</v>
      </c>
      <c r="N116" s="52"/>
      <c r="O116" s="117">
        <v>185</v>
      </c>
      <c r="P116" s="52"/>
      <c r="Q116" s="117">
        <v>185</v>
      </c>
      <c r="R116" s="52"/>
      <c r="S116" s="117">
        <v>185</v>
      </c>
    </row>
    <row r="117" spans="1:19" ht="14.25" customHeight="1">
      <c r="A117" s="68"/>
      <c r="B117" s="69"/>
      <c r="C117" s="64">
        <v>6351</v>
      </c>
      <c r="D117" s="38" t="s">
        <v>117</v>
      </c>
      <c r="E117" s="102" t="s">
        <v>118</v>
      </c>
      <c r="F117" s="73"/>
      <c r="G117" s="84">
        <v>0</v>
      </c>
      <c r="H117" s="52"/>
      <c r="I117" s="74">
        <v>0</v>
      </c>
      <c r="J117" s="52">
        <v>16.5</v>
      </c>
      <c r="K117" s="74">
        <v>16.5</v>
      </c>
      <c r="L117" s="52"/>
      <c r="M117" s="74">
        <v>16.5</v>
      </c>
      <c r="N117" s="52"/>
      <c r="O117" s="117">
        <v>16.5</v>
      </c>
      <c r="P117" s="52"/>
      <c r="Q117" s="117">
        <v>16.5</v>
      </c>
      <c r="R117" s="52"/>
      <c r="S117" s="117">
        <v>16.5</v>
      </c>
    </row>
    <row r="118" spans="1:19" ht="14.25" customHeight="1">
      <c r="A118" s="68"/>
      <c r="B118" s="69"/>
      <c r="C118" s="88">
        <v>6351</v>
      </c>
      <c r="D118" s="30"/>
      <c r="E118" s="35" t="s">
        <v>13</v>
      </c>
      <c r="F118" s="73"/>
      <c r="G118" s="98">
        <f>G117</f>
        <v>0</v>
      </c>
      <c r="H118" s="126"/>
      <c r="I118" s="98">
        <f>I117</f>
        <v>0</v>
      </c>
      <c r="J118" s="126">
        <v>16.5</v>
      </c>
      <c r="K118" s="98">
        <f>SUM(I118:J118)</f>
        <v>16.5</v>
      </c>
      <c r="L118" s="52"/>
      <c r="M118" s="98">
        <f>SUM(K118:L118)</f>
        <v>16.5</v>
      </c>
      <c r="N118" s="52"/>
      <c r="O118" s="125">
        <f>SUM(M118:N118)</f>
        <v>16.5</v>
      </c>
      <c r="P118" s="52"/>
      <c r="Q118" s="125">
        <f>SUM(O118:P118)</f>
        <v>16.5</v>
      </c>
      <c r="R118" s="52"/>
      <c r="S118" s="125">
        <f>SUM(Q118:R118)</f>
        <v>16.5</v>
      </c>
    </row>
    <row r="119" spans="1:19" ht="14.25" customHeight="1">
      <c r="A119" s="68"/>
      <c r="B119" s="69"/>
      <c r="C119" s="88">
        <v>5331</v>
      </c>
      <c r="D119" s="30"/>
      <c r="E119" s="35" t="s">
        <v>119</v>
      </c>
      <c r="F119" s="73"/>
      <c r="G119" s="216">
        <f>G116</f>
        <v>0</v>
      </c>
      <c r="H119" s="217"/>
      <c r="I119" s="216">
        <f>I116</f>
        <v>0</v>
      </c>
      <c r="J119" s="218">
        <v>185</v>
      </c>
      <c r="K119" s="216">
        <f>SUM(I119:J119)</f>
        <v>185</v>
      </c>
      <c r="L119" s="53"/>
      <c r="M119" s="216">
        <f>SUM(K119:L119)</f>
        <v>185</v>
      </c>
      <c r="N119" s="53"/>
      <c r="O119" s="216">
        <f>SUM(M119:N119)</f>
        <v>185</v>
      </c>
      <c r="P119" s="53"/>
      <c r="Q119" s="216">
        <f>SUM(O119:P119)</f>
        <v>185</v>
      </c>
      <c r="R119" s="53"/>
      <c r="S119" s="216">
        <f>SUM(Q119:R119)</f>
        <v>185</v>
      </c>
    </row>
    <row r="120" spans="1:19" ht="14.25" customHeight="1">
      <c r="A120" s="68"/>
      <c r="B120" s="69"/>
      <c r="C120" s="86">
        <v>6121</v>
      </c>
      <c r="D120" s="38"/>
      <c r="E120" s="32" t="s">
        <v>31</v>
      </c>
      <c r="F120" s="70"/>
      <c r="G120" s="215">
        <f>SUM(G111:G112)</f>
        <v>0</v>
      </c>
      <c r="H120" s="126">
        <f>SUM(H111:H112)</f>
        <v>24.4</v>
      </c>
      <c r="I120" s="215">
        <f>SUM(G120:H120)</f>
        <v>24.4</v>
      </c>
      <c r="J120" s="126"/>
      <c r="K120" s="215">
        <f>SUM(I120:J120)</f>
        <v>24.4</v>
      </c>
      <c r="L120" s="52"/>
      <c r="M120" s="215">
        <f>SUM(K120:L120)</f>
        <v>24.4</v>
      </c>
      <c r="N120" s="52"/>
      <c r="O120" s="116">
        <f>SUM(M120:N120)</f>
        <v>24.4</v>
      </c>
      <c r="P120" s="52"/>
      <c r="Q120" s="116">
        <f>SUM(O120:P120)</f>
        <v>24.4</v>
      </c>
      <c r="R120" s="201">
        <v>536</v>
      </c>
      <c r="S120" s="116">
        <f>SUM(Q120:R120)</f>
        <v>560.4</v>
      </c>
    </row>
    <row r="121" spans="1:19" ht="14.25" customHeight="1" thickBot="1">
      <c r="A121" s="75"/>
      <c r="B121" s="76"/>
      <c r="C121" s="77">
        <v>5137</v>
      </c>
      <c r="D121" s="37"/>
      <c r="E121" s="195" t="s">
        <v>58</v>
      </c>
      <c r="F121" s="78"/>
      <c r="G121" s="115">
        <f>SUM(G115)</f>
        <v>0</v>
      </c>
      <c r="H121" s="207">
        <f>SUM(H115)</f>
        <v>26</v>
      </c>
      <c r="I121" s="115">
        <f>SUM(G121:H121)</f>
        <v>26</v>
      </c>
      <c r="J121" s="103"/>
      <c r="K121" s="115">
        <f>SUM(I121:J121)</f>
        <v>26</v>
      </c>
      <c r="L121" s="103"/>
      <c r="M121" s="115">
        <f>SUM(K121:L121)</f>
        <v>26</v>
      </c>
      <c r="N121" s="103"/>
      <c r="O121" s="115">
        <f>SUM(M121:N121)</f>
        <v>26</v>
      </c>
      <c r="P121" s="103"/>
      <c r="Q121" s="115">
        <f>SUM(O121:P121)</f>
        <v>26</v>
      </c>
      <c r="R121" s="103"/>
      <c r="S121" s="115">
        <f>SUM(Q121:R121)</f>
        <v>26</v>
      </c>
    </row>
    <row r="122" spans="1:19" ht="14.25" customHeight="1">
      <c r="A122" s="89">
        <v>11</v>
      </c>
      <c r="B122" s="90">
        <v>3533</v>
      </c>
      <c r="C122" s="90"/>
      <c r="D122" s="36"/>
      <c r="E122" s="91" t="s">
        <v>104</v>
      </c>
      <c r="F122" s="211"/>
      <c r="G122" s="212">
        <f>SUM(G128)</f>
        <v>6009</v>
      </c>
      <c r="H122" s="55"/>
      <c r="I122" s="212">
        <f>SUM(I128)</f>
        <v>7439.5</v>
      </c>
      <c r="J122" s="55"/>
      <c r="K122" s="212">
        <f>SUM(K128+K129)</f>
        <v>7614.5</v>
      </c>
      <c r="L122" s="55"/>
      <c r="M122" s="212">
        <f>SUM(M128+M129)</f>
        <v>7614.5</v>
      </c>
      <c r="N122" s="55"/>
      <c r="O122" s="213">
        <f>SUM(O128+O129)</f>
        <v>7439.5</v>
      </c>
      <c r="P122" s="55"/>
      <c r="Q122" s="213">
        <f>SUM(Q128+Q129)</f>
        <v>7439.5</v>
      </c>
      <c r="R122" s="55"/>
      <c r="S122" s="213">
        <f>SUM(S128+S129)</f>
        <v>7439.5</v>
      </c>
    </row>
    <row r="123" spans="1:19" ht="14.25" customHeight="1">
      <c r="A123" s="72"/>
      <c r="B123" s="64"/>
      <c r="C123" s="64">
        <v>6351</v>
      </c>
      <c r="D123" s="30" t="s">
        <v>168</v>
      </c>
      <c r="E123" s="30" t="s">
        <v>169</v>
      </c>
      <c r="F123" s="74"/>
      <c r="G123" s="74">
        <v>2334</v>
      </c>
      <c r="H123" s="53"/>
      <c r="I123" s="74">
        <v>2334</v>
      </c>
      <c r="J123" s="53"/>
      <c r="K123" s="74">
        <v>2334</v>
      </c>
      <c r="L123" s="53"/>
      <c r="M123" s="74">
        <v>2334</v>
      </c>
      <c r="N123" s="53"/>
      <c r="O123" s="117">
        <v>2334</v>
      </c>
      <c r="P123" s="53">
        <v>1360</v>
      </c>
      <c r="Q123" s="117">
        <v>3694</v>
      </c>
      <c r="R123" s="53"/>
      <c r="S123" s="117">
        <v>3694</v>
      </c>
    </row>
    <row r="124" spans="1:19" ht="14.25" customHeight="1">
      <c r="A124" s="72"/>
      <c r="B124" s="64"/>
      <c r="C124" s="64">
        <v>6351</v>
      </c>
      <c r="D124" s="30" t="s">
        <v>167</v>
      </c>
      <c r="E124" s="30" t="s">
        <v>105</v>
      </c>
      <c r="F124" s="74"/>
      <c r="G124" s="74">
        <v>3675</v>
      </c>
      <c r="H124" s="53"/>
      <c r="I124" s="74">
        <v>3675</v>
      </c>
      <c r="J124" s="53"/>
      <c r="K124" s="74">
        <v>3675</v>
      </c>
      <c r="L124" s="53"/>
      <c r="M124" s="74">
        <v>3675</v>
      </c>
      <c r="N124" s="53"/>
      <c r="O124" s="117">
        <v>3675</v>
      </c>
      <c r="P124" s="53"/>
      <c r="Q124" s="117">
        <v>3675</v>
      </c>
      <c r="R124" s="53"/>
      <c r="S124" s="117">
        <v>3675</v>
      </c>
    </row>
    <row r="125" spans="1:19" ht="14.25" customHeight="1">
      <c r="A125" s="72"/>
      <c r="B125" s="64"/>
      <c r="C125" s="64">
        <v>6351</v>
      </c>
      <c r="D125" s="30" t="s">
        <v>106</v>
      </c>
      <c r="E125" s="30" t="s">
        <v>107</v>
      </c>
      <c r="F125" s="74"/>
      <c r="G125" s="74"/>
      <c r="H125" s="53">
        <v>1360</v>
      </c>
      <c r="I125" s="74">
        <v>1360</v>
      </c>
      <c r="J125" s="53"/>
      <c r="K125" s="74">
        <v>1360</v>
      </c>
      <c r="L125" s="53"/>
      <c r="M125" s="74">
        <v>1360</v>
      </c>
      <c r="N125" s="53"/>
      <c r="O125" s="117">
        <v>1360</v>
      </c>
      <c r="P125" s="53">
        <v>-1360</v>
      </c>
      <c r="Q125" s="117">
        <v>0</v>
      </c>
      <c r="R125" s="53"/>
      <c r="S125" s="117">
        <v>0</v>
      </c>
    </row>
    <row r="126" spans="1:19" ht="14.25" customHeight="1">
      <c r="A126" s="72"/>
      <c r="B126" s="64"/>
      <c r="C126" s="64">
        <v>6351</v>
      </c>
      <c r="D126" s="30" t="s">
        <v>108</v>
      </c>
      <c r="E126" s="30" t="s">
        <v>109</v>
      </c>
      <c r="F126" s="74"/>
      <c r="G126" s="74"/>
      <c r="H126" s="53">
        <v>70.5</v>
      </c>
      <c r="I126" s="74">
        <v>70.5</v>
      </c>
      <c r="J126" s="53"/>
      <c r="K126" s="74">
        <v>70.5</v>
      </c>
      <c r="L126" s="53"/>
      <c r="M126" s="74">
        <v>70.5</v>
      </c>
      <c r="N126" s="53"/>
      <c r="O126" s="117">
        <v>70.5</v>
      </c>
      <c r="P126" s="53"/>
      <c r="Q126" s="117">
        <v>70.5</v>
      </c>
      <c r="R126" s="53"/>
      <c r="S126" s="117">
        <v>70.5</v>
      </c>
    </row>
    <row r="127" spans="1:19" ht="14.25" customHeight="1">
      <c r="A127" s="68"/>
      <c r="B127" s="69"/>
      <c r="C127" s="64">
        <v>5331</v>
      </c>
      <c r="D127" s="38" t="s">
        <v>141</v>
      </c>
      <c r="E127" s="102" t="s">
        <v>142</v>
      </c>
      <c r="F127" s="73"/>
      <c r="G127" s="84">
        <v>0</v>
      </c>
      <c r="H127" s="52"/>
      <c r="I127" s="74">
        <v>0</v>
      </c>
      <c r="J127" s="52">
        <v>175</v>
      </c>
      <c r="K127" s="74">
        <v>175</v>
      </c>
      <c r="L127" s="52"/>
      <c r="M127" s="74">
        <v>175</v>
      </c>
      <c r="N127" s="52">
        <v>-175</v>
      </c>
      <c r="O127" s="117">
        <v>0</v>
      </c>
      <c r="P127" s="52"/>
      <c r="Q127" s="117">
        <v>0</v>
      </c>
      <c r="R127" s="52"/>
      <c r="S127" s="117">
        <v>0</v>
      </c>
    </row>
    <row r="128" spans="1:19" ht="13.5" customHeight="1">
      <c r="A128" s="223"/>
      <c r="B128" s="88"/>
      <c r="C128" s="88">
        <v>6351</v>
      </c>
      <c r="D128" s="30"/>
      <c r="E128" s="35" t="s">
        <v>13</v>
      </c>
      <c r="F128" s="224"/>
      <c r="G128" s="98">
        <f>SUM(G123:G126)</f>
        <v>6009</v>
      </c>
      <c r="H128" s="127">
        <f>SUM(H125:H126)</f>
        <v>1430.5</v>
      </c>
      <c r="I128" s="98">
        <f>SUM(G128:H128)</f>
        <v>7439.5</v>
      </c>
      <c r="J128" s="127"/>
      <c r="K128" s="98">
        <f>SUM(I128:J128)</f>
        <v>7439.5</v>
      </c>
      <c r="L128" s="127"/>
      <c r="M128" s="98">
        <f>SUM(K128:L128)</f>
        <v>7439.5</v>
      </c>
      <c r="N128" s="127"/>
      <c r="O128" s="125">
        <f>SUM(M128:N128)</f>
        <v>7439.5</v>
      </c>
      <c r="P128" s="127"/>
      <c r="Q128" s="125">
        <f>SUM(O128:P128)</f>
        <v>7439.5</v>
      </c>
      <c r="R128" s="127"/>
      <c r="S128" s="125">
        <f>SUM(Q128:R128)</f>
        <v>7439.5</v>
      </c>
    </row>
    <row r="129" spans="1:19" ht="13.5" customHeight="1" thickBot="1">
      <c r="A129" s="221"/>
      <c r="B129" s="81"/>
      <c r="C129" s="88">
        <v>5331</v>
      </c>
      <c r="D129" s="30"/>
      <c r="E129" s="35" t="s">
        <v>119</v>
      </c>
      <c r="F129" s="222"/>
      <c r="G129" s="216">
        <v>0</v>
      </c>
      <c r="H129" s="217"/>
      <c r="I129" s="216">
        <v>0</v>
      </c>
      <c r="J129" s="218">
        <v>175</v>
      </c>
      <c r="K129" s="216">
        <f>SUM(I129:J129)</f>
        <v>175</v>
      </c>
      <c r="L129" s="53"/>
      <c r="M129" s="216">
        <f>SUM(K129:L129)</f>
        <v>175</v>
      </c>
      <c r="N129" s="207">
        <v>-175</v>
      </c>
      <c r="O129" s="216">
        <f>SUM(M129:N129)</f>
        <v>0</v>
      </c>
      <c r="P129" s="207"/>
      <c r="Q129" s="216">
        <f>SUM(O129:P129)</f>
        <v>0</v>
      </c>
      <c r="R129" s="207"/>
      <c r="S129" s="216">
        <f>SUM(Q129:R129)</f>
        <v>0</v>
      </c>
    </row>
    <row r="130" spans="1:19" ht="13.5" customHeight="1">
      <c r="A130" s="89">
        <v>8</v>
      </c>
      <c r="B130" s="90">
        <v>3524</v>
      </c>
      <c r="C130" s="90"/>
      <c r="D130" s="36"/>
      <c r="E130" s="91" t="s">
        <v>188</v>
      </c>
      <c r="F130" s="211"/>
      <c r="G130" s="212">
        <v>0</v>
      </c>
      <c r="H130" s="55"/>
      <c r="I130" s="212">
        <v>0</v>
      </c>
      <c r="J130" s="55"/>
      <c r="K130" s="212">
        <v>0</v>
      </c>
      <c r="L130" s="55"/>
      <c r="M130" s="212">
        <v>0</v>
      </c>
      <c r="N130" s="55"/>
      <c r="O130" s="213">
        <v>0</v>
      </c>
      <c r="P130" s="55"/>
      <c r="Q130" s="213">
        <v>0</v>
      </c>
      <c r="R130" s="55"/>
      <c r="S130" s="213">
        <f>S132</f>
        <v>310</v>
      </c>
    </row>
    <row r="131" spans="1:19" ht="13.5" customHeight="1">
      <c r="A131" s="72"/>
      <c r="B131" s="64"/>
      <c r="C131" s="64">
        <v>6351</v>
      </c>
      <c r="D131" s="30" t="s">
        <v>189</v>
      </c>
      <c r="E131" s="30" t="s">
        <v>190</v>
      </c>
      <c r="F131" s="74"/>
      <c r="G131" s="74">
        <v>0</v>
      </c>
      <c r="H131" s="53"/>
      <c r="I131" s="74">
        <v>0</v>
      </c>
      <c r="J131" s="53"/>
      <c r="K131" s="74">
        <v>0</v>
      </c>
      <c r="L131" s="53"/>
      <c r="M131" s="74">
        <v>0</v>
      </c>
      <c r="N131" s="53"/>
      <c r="O131" s="117">
        <v>0</v>
      </c>
      <c r="P131" s="53"/>
      <c r="Q131" s="117">
        <v>0</v>
      </c>
      <c r="R131" s="53">
        <v>310</v>
      </c>
      <c r="S131" s="117">
        <v>310</v>
      </c>
    </row>
    <row r="132" spans="1:19" ht="13.5" customHeight="1" thickBot="1">
      <c r="A132" s="223"/>
      <c r="B132" s="88"/>
      <c r="C132" s="88">
        <v>6351</v>
      </c>
      <c r="D132" s="30"/>
      <c r="E132" s="35" t="s">
        <v>13</v>
      </c>
      <c r="F132" s="224"/>
      <c r="G132" s="98">
        <v>0</v>
      </c>
      <c r="H132" s="127"/>
      <c r="I132" s="98">
        <v>0</v>
      </c>
      <c r="J132" s="127"/>
      <c r="K132" s="98">
        <v>0</v>
      </c>
      <c r="L132" s="127"/>
      <c r="M132" s="98">
        <v>0</v>
      </c>
      <c r="N132" s="127"/>
      <c r="O132" s="125">
        <v>0</v>
      </c>
      <c r="P132" s="127"/>
      <c r="Q132" s="125">
        <v>0</v>
      </c>
      <c r="R132" s="127">
        <v>310</v>
      </c>
      <c r="S132" s="125">
        <v>310</v>
      </c>
    </row>
    <row r="133" spans="1:19" ht="14.25" customHeight="1">
      <c r="A133" s="184"/>
      <c r="B133" s="185"/>
      <c r="C133" s="186"/>
      <c r="D133" s="187"/>
      <c r="E133" s="188" t="s">
        <v>15</v>
      </c>
      <c r="F133" s="189"/>
      <c r="G133" s="190">
        <f>G135</f>
        <v>9500</v>
      </c>
      <c r="H133" s="191"/>
      <c r="I133" s="190">
        <f>I135</f>
        <v>9500</v>
      </c>
      <c r="J133" s="191"/>
      <c r="K133" s="190">
        <f>K135</f>
        <v>5257.3</v>
      </c>
      <c r="L133" s="191"/>
      <c r="M133" s="190">
        <f>M135</f>
        <v>5237.3</v>
      </c>
      <c r="N133" s="191"/>
      <c r="O133" s="192">
        <f>O135</f>
        <v>629.6</v>
      </c>
      <c r="P133" s="191"/>
      <c r="Q133" s="192">
        <f>Q135</f>
        <v>629.6</v>
      </c>
      <c r="R133" s="191"/>
      <c r="S133" s="192">
        <f>S135</f>
        <v>691.2</v>
      </c>
    </row>
    <row r="134" spans="1:19" ht="14.25" customHeight="1">
      <c r="A134" s="72"/>
      <c r="B134" s="64"/>
      <c r="C134" s="64">
        <v>6901</v>
      </c>
      <c r="D134" s="35"/>
      <c r="E134" s="50"/>
      <c r="F134" s="73"/>
      <c r="G134" s="74">
        <v>9500</v>
      </c>
      <c r="H134" s="53"/>
      <c r="I134" s="74">
        <v>9500</v>
      </c>
      <c r="J134" s="53">
        <v>-4242.7</v>
      </c>
      <c r="K134" s="74">
        <v>5257.3</v>
      </c>
      <c r="L134" s="53">
        <v>-20</v>
      </c>
      <c r="M134" s="74">
        <v>5237.3</v>
      </c>
      <c r="N134" s="53">
        <v>-4607.7</v>
      </c>
      <c r="O134" s="117">
        <v>629.6</v>
      </c>
      <c r="P134" s="53"/>
      <c r="Q134" s="117">
        <v>629.6</v>
      </c>
      <c r="R134" s="53">
        <v>61.6</v>
      </c>
      <c r="S134" s="117">
        <v>691.2</v>
      </c>
    </row>
    <row r="135" spans="1:19" ht="14.25" customHeight="1" thickBot="1">
      <c r="A135" s="193"/>
      <c r="B135" s="194"/>
      <c r="C135" s="101">
        <v>6901</v>
      </c>
      <c r="D135" s="195"/>
      <c r="E135" s="196" t="s">
        <v>18</v>
      </c>
      <c r="F135" s="197"/>
      <c r="G135" s="198">
        <f>SUM(G134)</f>
        <v>9500</v>
      </c>
      <c r="H135" s="214"/>
      <c r="I135" s="198">
        <v>9500</v>
      </c>
      <c r="J135" s="214">
        <v>-4242.7</v>
      </c>
      <c r="K135" s="198">
        <v>5257.3</v>
      </c>
      <c r="L135" s="214">
        <v>-20</v>
      </c>
      <c r="M135" s="198">
        <v>5237.3</v>
      </c>
      <c r="N135" s="199">
        <v>-4607.7</v>
      </c>
      <c r="O135" s="200">
        <v>629.6</v>
      </c>
      <c r="P135" s="199"/>
      <c r="Q135" s="200">
        <v>629.6</v>
      </c>
      <c r="R135" s="199">
        <v>61.6</v>
      </c>
      <c r="S135" s="200">
        <v>691.2</v>
      </c>
    </row>
    <row r="136" spans="1:19" ht="16.5" thickBot="1">
      <c r="A136" s="94"/>
      <c r="B136" s="95"/>
      <c r="C136" s="95"/>
      <c r="D136" s="96"/>
      <c r="E136" s="97"/>
      <c r="F136" s="242">
        <f>F53+F90</f>
        <v>22851.661</v>
      </c>
      <c r="G136" s="99">
        <f>G135+G128+G121+G120+G109+G100+G95+G87+G72+G70+G68+G50+G49+G48</f>
        <v>79780</v>
      </c>
      <c r="H136" s="165">
        <f>H48+H49+H50+H68+H70+H72+H87+H95+H100+H109+H120+H121+H128+H135</f>
        <v>51577.600000000006</v>
      </c>
      <c r="I136" s="173">
        <f>I48+I49+I50+I68+I70+I72+I87+I95+I100+I109+I120+I121+I128+I135</f>
        <v>131357.59999999998</v>
      </c>
      <c r="J136" s="165">
        <f>J135+J129+J119+J118+J94+J85+J72+J68+J49+J48</f>
        <v>15958.8</v>
      </c>
      <c r="K136" s="173">
        <f>K48+K49+K50+K68+K70+K72+K87+K95+K100+K109+K118+K119+K120+K121+K128+K135+K129+K94+K85</f>
        <v>147316.4</v>
      </c>
      <c r="L136" s="235">
        <f>L109+L70+L68+L100+L48+L87+L135</f>
        <v>0</v>
      </c>
      <c r="M136" s="173">
        <f>M48+M49+M50+M68+M70+M72+M87+M95+M100+M109+M118+M119+M120+M121+M128+M135+M129+M94+M85</f>
        <v>147316.4</v>
      </c>
      <c r="N136" s="235">
        <f>N97+N82+N81+N80+N79+N78+N77+N64+N56+N55+N53+N43+N42+N41+N39+N134+N127+N89+N38+N37</f>
        <v>-35134</v>
      </c>
      <c r="O136" s="173">
        <f>O48+O49+O50+O68+O70+O72+O87+O95+O100+O109+O118+O119+O120+O121+O128+O135+O129+O94+O85+O86+O84+O71+O83</f>
        <v>112182.40000000001</v>
      </c>
      <c r="P136" s="235">
        <f>P123+P125</f>
        <v>0</v>
      </c>
      <c r="Q136" s="173">
        <f>Q48+Q49+Q50+Q68+Q70+Q72+Q87+Q95+Q100+Q109+Q118+Q119+Q120+Q121+Q128+Q135+Q129+Q94+Q85+Q86+Q84+Q71+Q83</f>
        <v>112182.40000000001</v>
      </c>
      <c r="R136" s="235">
        <f>R131+R114+R113+R102+R99+R98+R91+R90+R82+R81+R80+R67+R66+R57+R56+R53+R52+R45+R40+R39+R134+R54+R55</f>
        <v>0</v>
      </c>
      <c r="S136" s="173">
        <f>S48+S49+S50+S68+S70+S72+S87+S95+S100+S109+S118+S119+S120+S121+S128+S135+S129+S94+S85+S86+S84+S71+S83+S132+S93+S69</f>
        <v>112182.40000000001</v>
      </c>
    </row>
    <row r="137" spans="1:19" ht="12.75">
      <c r="A137" s="40"/>
      <c r="B137" s="41"/>
      <c r="C137" s="41"/>
      <c r="D137" s="41"/>
      <c r="E137" s="41"/>
      <c r="F137" s="41"/>
      <c r="G137" s="56"/>
      <c r="H137" s="57"/>
      <c r="I137" s="56"/>
      <c r="J137" s="58"/>
      <c r="K137" s="56"/>
      <c r="L137" s="58"/>
      <c r="M137" s="56"/>
      <c r="N137" s="59"/>
      <c r="O137" s="56"/>
      <c r="P137" s="59"/>
      <c r="Q137" s="56"/>
      <c r="R137" s="59"/>
      <c r="S137" s="56"/>
    </row>
    <row r="138" spans="1:19" ht="12.75">
      <c r="A138" s="40"/>
      <c r="B138" s="41"/>
      <c r="C138" s="41"/>
      <c r="D138" s="41"/>
      <c r="E138" s="41"/>
      <c r="F138" s="41"/>
      <c r="G138" s="56"/>
      <c r="H138" s="57"/>
      <c r="I138" s="56"/>
      <c r="J138" s="60"/>
      <c r="K138" s="56"/>
      <c r="L138" s="60"/>
      <c r="M138" s="56"/>
      <c r="N138" s="59"/>
      <c r="O138" s="56"/>
      <c r="P138" s="59"/>
      <c r="Q138" s="56"/>
      <c r="R138" s="59"/>
      <c r="S138" s="56"/>
    </row>
    <row r="139" spans="1:19" s="7" customFormat="1" ht="18" customHeight="1" thickBot="1">
      <c r="A139" s="42" t="s">
        <v>8</v>
      </c>
      <c r="B139" s="42"/>
      <c r="C139" s="42"/>
      <c r="D139" s="42"/>
      <c r="E139" s="42"/>
      <c r="F139" s="42"/>
      <c r="G139" s="61"/>
      <c r="H139" s="59"/>
      <c r="I139" s="59"/>
      <c r="J139" s="62"/>
      <c r="K139" s="59"/>
      <c r="L139" s="62"/>
      <c r="M139" s="59"/>
      <c r="N139" s="61"/>
      <c r="O139" s="59"/>
      <c r="P139" s="61"/>
      <c r="Q139" s="59"/>
      <c r="R139" s="61"/>
      <c r="S139" s="59"/>
    </row>
    <row r="140" spans="1:19" s="10" customFormat="1" ht="16.5" thickBot="1">
      <c r="A140" s="43" t="s">
        <v>9</v>
      </c>
      <c r="B140" s="39"/>
      <c r="C140" s="39"/>
      <c r="D140" s="140"/>
      <c r="E140" s="44"/>
      <c r="F140" s="45"/>
      <c r="G140" s="9" t="s">
        <v>10</v>
      </c>
      <c r="H140" s="175" t="s">
        <v>26</v>
      </c>
      <c r="I140" s="9" t="s">
        <v>27</v>
      </c>
      <c r="J140" s="12" t="s">
        <v>26</v>
      </c>
      <c r="K140" s="9" t="s">
        <v>27</v>
      </c>
      <c r="L140" s="8"/>
      <c r="M140" s="9" t="s">
        <v>27</v>
      </c>
      <c r="N140" s="8"/>
      <c r="O140" s="9" t="s">
        <v>27</v>
      </c>
      <c r="P140" s="8"/>
      <c r="Q140" s="9" t="s">
        <v>27</v>
      </c>
      <c r="R140" s="8"/>
      <c r="S140" s="9" t="s">
        <v>27</v>
      </c>
    </row>
    <row r="141" spans="1:19" s="10" customFormat="1" ht="15">
      <c r="A141" s="166" t="s">
        <v>19</v>
      </c>
      <c r="B141" s="46"/>
      <c r="C141" s="137">
        <v>6121</v>
      </c>
      <c r="D141" s="141"/>
      <c r="E141" s="47" t="s">
        <v>110</v>
      </c>
      <c r="F141" s="148"/>
      <c r="G141" s="145">
        <f>G120+G68+G48</f>
        <v>53416</v>
      </c>
      <c r="H141" s="244">
        <f>H120+H100+H68+H48</f>
        <v>42207.5</v>
      </c>
      <c r="I141" s="145">
        <f>I120+I100+I68+I48</f>
        <v>95623.5</v>
      </c>
      <c r="J141" s="55">
        <f>J48+J68+J94</f>
        <v>15750</v>
      </c>
      <c r="K141" s="145">
        <f>K120+K100+K68+K48+K94</f>
        <v>111373.5</v>
      </c>
      <c r="L141" s="231">
        <f>L48+L68+L100</f>
        <v>63.80000000000018</v>
      </c>
      <c r="M141" s="145">
        <f>M120+M100+M68+M48+M94</f>
        <v>111437.3</v>
      </c>
      <c r="N141" s="231">
        <f>N39+N53+N80+N97+N56+N37+N38+N89</f>
        <v>-33535.5</v>
      </c>
      <c r="O141" s="145">
        <f>O120+O100+O68+O48+O94+O83</f>
        <v>77901.8</v>
      </c>
      <c r="P141" s="231">
        <f>P39+P53+P80+P97+P56+P37+P38+P89</f>
        <v>0</v>
      </c>
      <c r="Q141" s="145">
        <f>Q120+Q100+Q68+Q48+Q94+Q83</f>
        <v>77901.8</v>
      </c>
      <c r="R141" s="231">
        <f>R39+R40+R52+R53+R56+R57+R80+R90+R98+R99+R113+R114</f>
        <v>-5238.6</v>
      </c>
      <c r="S141" s="145">
        <f>S120+S100+S68+S48+S94+S83</f>
        <v>72663.2</v>
      </c>
    </row>
    <row r="142" spans="1:19" s="10" customFormat="1" ht="15">
      <c r="A142" s="166" t="s">
        <v>19</v>
      </c>
      <c r="B142" s="167"/>
      <c r="C142" s="168">
        <v>6122</v>
      </c>
      <c r="D142" s="169"/>
      <c r="E142" s="170" t="s">
        <v>159</v>
      </c>
      <c r="F142" s="171"/>
      <c r="G142" s="172">
        <v>0</v>
      </c>
      <c r="H142" s="177">
        <v>0</v>
      </c>
      <c r="I142" s="172">
        <v>0</v>
      </c>
      <c r="J142" s="52">
        <v>0</v>
      </c>
      <c r="K142" s="172">
        <v>0</v>
      </c>
      <c r="L142" s="233">
        <v>0</v>
      </c>
      <c r="M142" s="172">
        <v>0</v>
      </c>
      <c r="N142" s="233">
        <f>N81</f>
        <v>180</v>
      </c>
      <c r="O142" s="172">
        <f>O84</f>
        <v>180</v>
      </c>
      <c r="P142" s="233">
        <f>P81</f>
        <v>0</v>
      </c>
      <c r="Q142" s="172">
        <f>Q84</f>
        <v>180</v>
      </c>
      <c r="R142" s="233">
        <f>R81+R54</f>
        <v>318.3</v>
      </c>
      <c r="S142" s="172">
        <f>S84+S69</f>
        <v>498.3</v>
      </c>
    </row>
    <row r="143" spans="1:19" s="10" customFormat="1" ht="15">
      <c r="A143" s="166" t="s">
        <v>19</v>
      </c>
      <c r="B143" s="49"/>
      <c r="C143" s="138">
        <v>5137</v>
      </c>
      <c r="D143" s="142"/>
      <c r="E143" s="50" t="s">
        <v>111</v>
      </c>
      <c r="F143" s="149"/>
      <c r="G143" s="146">
        <v>0</v>
      </c>
      <c r="H143" s="176">
        <f>H121</f>
        <v>26</v>
      </c>
      <c r="I143" s="146">
        <f>I121</f>
        <v>26</v>
      </c>
      <c r="J143" s="53">
        <v>0</v>
      </c>
      <c r="K143" s="146">
        <f>K121</f>
        <v>26</v>
      </c>
      <c r="L143" s="232">
        <v>0</v>
      </c>
      <c r="M143" s="146">
        <f>M121</f>
        <v>26</v>
      </c>
      <c r="N143" s="232">
        <f>N55+N82</f>
        <v>3100.5</v>
      </c>
      <c r="O143" s="146">
        <f>O121+O86+O71</f>
        <v>3126.5</v>
      </c>
      <c r="P143" s="232">
        <f>P55+P82</f>
        <v>0</v>
      </c>
      <c r="Q143" s="146">
        <f>Q121+Q86+Q71</f>
        <v>3126.5</v>
      </c>
      <c r="R143" s="232">
        <f>R55+R82</f>
        <v>-568.3</v>
      </c>
      <c r="S143" s="146">
        <f>S121+S86+S71</f>
        <v>2558.2</v>
      </c>
    </row>
    <row r="144" spans="1:19" ht="12.75">
      <c r="A144" s="166" t="s">
        <v>19</v>
      </c>
      <c r="B144" s="167"/>
      <c r="C144" s="168">
        <v>6351</v>
      </c>
      <c r="D144" s="169"/>
      <c r="E144" s="170" t="s">
        <v>17</v>
      </c>
      <c r="F144" s="171"/>
      <c r="G144" s="172">
        <f>G128</f>
        <v>6009</v>
      </c>
      <c r="H144" s="177">
        <f>H128</f>
        <v>1430.5</v>
      </c>
      <c r="I144" s="172">
        <f>I128</f>
        <v>7439.5</v>
      </c>
      <c r="J144" s="52">
        <f>J117</f>
        <v>16.5</v>
      </c>
      <c r="K144" s="172">
        <f>K128+K118</f>
        <v>7456</v>
      </c>
      <c r="L144" s="233">
        <v>0</v>
      </c>
      <c r="M144" s="172">
        <f>M128+M118</f>
        <v>7456</v>
      </c>
      <c r="N144" s="233">
        <v>0</v>
      </c>
      <c r="O144" s="172">
        <f>O128+O118</f>
        <v>7456</v>
      </c>
      <c r="P144" s="233">
        <v>0</v>
      </c>
      <c r="Q144" s="172">
        <f>Q128+Q118</f>
        <v>7456</v>
      </c>
      <c r="R144" s="233">
        <f>R131</f>
        <v>310</v>
      </c>
      <c r="S144" s="172">
        <f>S128+S118+S132</f>
        <v>7766</v>
      </c>
    </row>
    <row r="145" spans="1:19" ht="12.75">
      <c r="A145" s="48" t="s">
        <v>19</v>
      </c>
      <c r="B145" s="49"/>
      <c r="C145" s="138">
        <v>6313</v>
      </c>
      <c r="D145" s="142"/>
      <c r="E145" s="50" t="s">
        <v>112</v>
      </c>
      <c r="F145" s="149"/>
      <c r="G145" s="146">
        <f>G109</f>
        <v>10855</v>
      </c>
      <c r="H145" s="176">
        <f>H109+H70+H49</f>
        <v>6381.799999999999</v>
      </c>
      <c r="I145" s="146">
        <f>I109+I70+I49</f>
        <v>17236.8</v>
      </c>
      <c r="J145" s="53">
        <f>J49+J85</f>
        <v>3575</v>
      </c>
      <c r="K145" s="146">
        <f>K109+K70+K49+K85</f>
        <v>20811.8</v>
      </c>
      <c r="L145" s="232">
        <f>L70+L109</f>
        <v>-463.8</v>
      </c>
      <c r="M145" s="146">
        <f>M109+M70+M49+M85</f>
        <v>20348</v>
      </c>
      <c r="N145" s="232">
        <f>N41+N42+N43+N78</f>
        <v>-16.80000000000001</v>
      </c>
      <c r="O145" s="146">
        <f>O109+O70+O49+O85</f>
        <v>20331.199999999997</v>
      </c>
      <c r="P145" s="232">
        <f>P41+P42+P43+P78</f>
        <v>0</v>
      </c>
      <c r="Q145" s="146">
        <f>Q109+Q70+Q49+Q85</f>
        <v>20331.199999999997</v>
      </c>
      <c r="R145" s="232">
        <f>R45+R91+R102</f>
        <v>3099</v>
      </c>
      <c r="S145" s="146">
        <f>S109+S70+S49+S85+S93</f>
        <v>23430.199999999997</v>
      </c>
    </row>
    <row r="146" spans="1:19" ht="12.75">
      <c r="A146" s="104" t="s">
        <v>19</v>
      </c>
      <c r="B146" s="49"/>
      <c r="C146" s="138">
        <v>5171</v>
      </c>
      <c r="D146" s="142"/>
      <c r="E146" s="50" t="s">
        <v>114</v>
      </c>
      <c r="F146" s="149"/>
      <c r="G146" s="146">
        <v>0</v>
      </c>
      <c r="H146" s="176">
        <f>H95+H87+H72+H50</f>
        <v>1531.8</v>
      </c>
      <c r="I146" s="146">
        <f>I95+I87+I72+I50</f>
        <v>1531.8</v>
      </c>
      <c r="J146" s="53">
        <f>J72</f>
        <v>500</v>
      </c>
      <c r="K146" s="146">
        <f>K95+K87+K72+K50</f>
        <v>2031.8</v>
      </c>
      <c r="L146" s="232">
        <f>L87</f>
        <v>420</v>
      </c>
      <c r="M146" s="146">
        <f>M95+M87+M72+M50</f>
        <v>2451.8</v>
      </c>
      <c r="N146" s="232">
        <f>N64+N77+N79</f>
        <v>-79.5</v>
      </c>
      <c r="O146" s="146">
        <f>O95+O87+O72+O50</f>
        <v>2372.3</v>
      </c>
      <c r="P146" s="232">
        <f>P64+P77+P79</f>
        <v>0</v>
      </c>
      <c r="Q146" s="146">
        <f>Q95+Q87+Q72+Q50</f>
        <v>2372.3</v>
      </c>
      <c r="R146" s="232">
        <f>R66+R67</f>
        <v>2018</v>
      </c>
      <c r="S146" s="146">
        <f>S95+S87+S72+S50</f>
        <v>4390.3</v>
      </c>
    </row>
    <row r="147" spans="1:19" ht="12.75">
      <c r="A147" s="48" t="s">
        <v>19</v>
      </c>
      <c r="B147" s="49"/>
      <c r="C147" s="138">
        <v>5331</v>
      </c>
      <c r="D147" s="142"/>
      <c r="E147" s="50" t="s">
        <v>120</v>
      </c>
      <c r="F147" s="149"/>
      <c r="G147" s="146">
        <v>0</v>
      </c>
      <c r="H147" s="176">
        <v>0</v>
      </c>
      <c r="I147" s="146">
        <v>0</v>
      </c>
      <c r="J147" s="53">
        <f>J129+J119</f>
        <v>360</v>
      </c>
      <c r="K147" s="146">
        <f>K119+K129</f>
        <v>360</v>
      </c>
      <c r="L147" s="232">
        <v>0</v>
      </c>
      <c r="M147" s="146">
        <f>M119+M129</f>
        <v>360</v>
      </c>
      <c r="N147" s="232">
        <f>N127</f>
        <v>-175</v>
      </c>
      <c r="O147" s="146">
        <f>O119+O129</f>
        <v>185</v>
      </c>
      <c r="P147" s="232">
        <f>P127</f>
        <v>0</v>
      </c>
      <c r="Q147" s="146">
        <f>Q119+Q129</f>
        <v>185</v>
      </c>
      <c r="R147" s="232">
        <v>0</v>
      </c>
      <c r="S147" s="146">
        <f>S119+S129</f>
        <v>185</v>
      </c>
    </row>
    <row r="148" spans="1:19" ht="13.5" thickBot="1">
      <c r="A148" s="219" t="s">
        <v>19</v>
      </c>
      <c r="B148" s="41"/>
      <c r="C148" s="159">
        <v>6901</v>
      </c>
      <c r="D148" s="160"/>
      <c r="E148" s="161" t="s">
        <v>18</v>
      </c>
      <c r="F148" s="162"/>
      <c r="G148" s="163">
        <f>G135</f>
        <v>9500</v>
      </c>
      <c r="H148" s="178">
        <f>H135</f>
        <v>0</v>
      </c>
      <c r="I148" s="163">
        <f>I135</f>
        <v>9500</v>
      </c>
      <c r="J148" s="103">
        <v>-4242.7</v>
      </c>
      <c r="K148" s="163">
        <f>K135</f>
        <v>5257.3</v>
      </c>
      <c r="L148" s="234">
        <f>L135</f>
        <v>-20</v>
      </c>
      <c r="M148" s="163">
        <f>M135</f>
        <v>5237.3</v>
      </c>
      <c r="N148" s="234">
        <f>N134</f>
        <v>-4607.7</v>
      </c>
      <c r="O148" s="163">
        <f>O135</f>
        <v>629.6</v>
      </c>
      <c r="P148" s="234">
        <f>P134</f>
        <v>0</v>
      </c>
      <c r="Q148" s="163">
        <f>Q135</f>
        <v>629.6</v>
      </c>
      <c r="R148" s="234">
        <f>R134</f>
        <v>61.6</v>
      </c>
      <c r="S148" s="163">
        <f>S135</f>
        <v>691.2</v>
      </c>
    </row>
    <row r="149" spans="1:19" ht="15.75" thickBot="1">
      <c r="A149" s="105"/>
      <c r="B149" s="106"/>
      <c r="C149" s="139"/>
      <c r="D149" s="143"/>
      <c r="E149" s="107" t="s">
        <v>16</v>
      </c>
      <c r="F149" s="139"/>
      <c r="G149" s="147">
        <f aca="true" t="shared" si="0" ref="G149:O149">SUM(G141:G148)</f>
        <v>79780</v>
      </c>
      <c r="H149" s="174">
        <f t="shared" si="0"/>
        <v>51577.600000000006</v>
      </c>
      <c r="I149" s="147">
        <f t="shared" si="0"/>
        <v>131357.6</v>
      </c>
      <c r="J149" s="155">
        <f t="shared" si="0"/>
        <v>15958.8</v>
      </c>
      <c r="K149" s="147">
        <f t="shared" si="0"/>
        <v>147316.39999999997</v>
      </c>
      <c r="L149" s="225">
        <f t="shared" si="0"/>
        <v>1.7053025658242404E-13</v>
      </c>
      <c r="M149" s="147">
        <f t="shared" si="0"/>
        <v>147316.39999999997</v>
      </c>
      <c r="N149" s="225">
        <f>SUM(N141:N148)</f>
        <v>-35134</v>
      </c>
      <c r="O149" s="147">
        <f t="shared" si="0"/>
        <v>112182.40000000001</v>
      </c>
      <c r="P149" s="225">
        <f>SUM(P141:P148)</f>
        <v>0</v>
      </c>
      <c r="Q149" s="147">
        <f>SUM(Q141:Q148)</f>
        <v>112182.40000000001</v>
      </c>
      <c r="R149" s="225">
        <f>SUM(R141:R148)</f>
        <v>-3.623767952376511E-13</v>
      </c>
      <c r="S149" s="147">
        <f>SUM(S141:S148)</f>
        <v>112182.4</v>
      </c>
    </row>
    <row r="150" spans="1:15" ht="12.75">
      <c r="A150" s="17" t="s">
        <v>23</v>
      </c>
      <c r="B150" s="17"/>
      <c r="C150" s="17" t="s">
        <v>24</v>
      </c>
      <c r="D150" s="17"/>
      <c r="E150" s="17"/>
      <c r="F150" s="42" t="s">
        <v>170</v>
      </c>
      <c r="G150" s="63"/>
      <c r="H150" s="63"/>
      <c r="I150" s="63"/>
      <c r="J150" s="63"/>
      <c r="K150" s="63"/>
      <c r="L150" s="59"/>
      <c r="M150" s="59"/>
      <c r="N150" s="63"/>
      <c r="O150" s="63"/>
    </row>
    <row r="151" spans="1:15" ht="12.75">
      <c r="A151" s="17"/>
      <c r="B151" s="17"/>
      <c r="C151" s="17"/>
      <c r="D151" s="17"/>
      <c r="E151" s="17"/>
      <c r="F151" s="17"/>
      <c r="G151" s="63"/>
      <c r="H151" s="63"/>
      <c r="I151" s="63"/>
      <c r="J151" s="63"/>
      <c r="K151" s="63"/>
      <c r="L151" s="118"/>
      <c r="M151" s="63"/>
      <c r="N151" s="63"/>
      <c r="O151" s="63"/>
    </row>
    <row r="152" spans="1:15" ht="12.75">
      <c r="A152" s="100"/>
      <c r="B152" s="100"/>
      <c r="C152" s="100"/>
      <c r="D152" s="100"/>
      <c r="E152" s="100"/>
      <c r="F152" s="17"/>
      <c r="G152" s="63"/>
      <c r="H152" s="63"/>
      <c r="I152" s="63"/>
      <c r="J152" s="63"/>
      <c r="K152" s="63"/>
      <c r="L152" s="118"/>
      <c r="M152" s="63"/>
      <c r="N152" s="63"/>
      <c r="O152" s="63"/>
    </row>
    <row r="153" spans="1:15" ht="12.75">
      <c r="A153" s="17"/>
      <c r="B153" s="17"/>
      <c r="C153" s="17"/>
      <c r="D153" s="17"/>
      <c r="E153" s="17"/>
      <c r="F153" s="17"/>
      <c r="G153" s="118"/>
      <c r="H153" s="63"/>
      <c r="I153" s="63"/>
      <c r="J153" s="63"/>
      <c r="K153" s="63"/>
      <c r="L153" s="63"/>
      <c r="M153" s="63"/>
      <c r="N153" s="63"/>
      <c r="O153" s="63"/>
    </row>
    <row r="154" spans="1:15" ht="12.75">
      <c r="A154" s="17"/>
      <c r="B154" s="17"/>
      <c r="C154" s="17"/>
      <c r="D154" s="17"/>
      <c r="E154" s="17"/>
      <c r="F154" s="17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15" ht="12.75">
      <c r="A155" s="17"/>
      <c r="B155" s="17"/>
      <c r="C155" s="17"/>
      <c r="D155" s="17"/>
      <c r="E155" s="17"/>
      <c r="F155" s="17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ht="12.75">
      <c r="A156" s="17"/>
      <c r="B156" s="17"/>
      <c r="C156" s="17"/>
      <c r="D156" s="17"/>
      <c r="E156" s="17"/>
      <c r="F156" s="17"/>
      <c r="G156" s="63"/>
      <c r="H156" s="63"/>
      <c r="I156" s="118"/>
      <c r="J156" s="63"/>
      <c r="K156" s="63"/>
      <c r="L156" s="63"/>
      <c r="M156" s="63"/>
      <c r="N156" s="63"/>
      <c r="O156" s="63"/>
    </row>
    <row r="157" spans="1:15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2.75">
      <c r="A159" s="17"/>
      <c r="B159" s="17"/>
      <c r="C159" s="17"/>
      <c r="D159" s="17"/>
      <c r="E159" s="17"/>
      <c r="F159" s="17"/>
      <c r="G159" s="20"/>
      <c r="H159" s="17"/>
      <c r="I159" s="17"/>
      <c r="J159" s="17"/>
      <c r="K159" s="17"/>
      <c r="L159" s="17"/>
      <c r="M159" s="17"/>
      <c r="N159" s="17"/>
      <c r="O159" s="17"/>
    </row>
    <row r="160" spans="1:15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</sheetData>
  <sheetProtection/>
  <mergeCells count="3">
    <mergeCell ref="L34:O34"/>
    <mergeCell ref="H34:K34"/>
    <mergeCell ref="P34:S34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2011-08-23T08:08:32Z</cp:lastPrinted>
  <dcterms:created xsi:type="dcterms:W3CDTF">2007-01-11T11:12:55Z</dcterms:created>
  <dcterms:modified xsi:type="dcterms:W3CDTF">2011-09-12T08:19:39Z</dcterms:modified>
  <cp:category/>
  <cp:version/>
  <cp:contentType/>
  <cp:contentStatus/>
</cp:coreProperties>
</file>