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rozpočet'!$A$1:$R$133</definedName>
  </definedNames>
  <calcPr fullCalcOnLoad="1"/>
</workbook>
</file>

<file path=xl/sharedStrings.xml><?xml version="1.0" encoding="utf-8"?>
<sst xmlns="http://schemas.openxmlformats.org/spreadsheetml/2006/main" count="210" uniqueCount="166">
  <si>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</si>
  <si>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</si>
  <si>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</si>
  <si>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</si>
  <si>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</si>
  <si>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</si>
  <si>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</si>
  <si>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</si>
  <si>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</si>
  <si>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</si>
  <si>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</si>
  <si>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</si>
  <si>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</si>
  <si>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</si>
  <si>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</si>
  <si>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</si>
  <si>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</si>
  <si>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</si>
  <si>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kapitálové výdaje - rezervy kapitálových výdajů</t>
  </si>
  <si>
    <t>položka</t>
  </si>
  <si>
    <t>v tis. Kč na 1 deset. místo</t>
  </si>
  <si>
    <t>Celkem</t>
  </si>
  <si>
    <t xml:space="preserve">Nové limity: </t>
  </si>
  <si>
    <t>Kontroly:</t>
  </si>
  <si>
    <t xml:space="preserve">Zpracoval: </t>
  </si>
  <si>
    <t>Michal Žehan</t>
  </si>
  <si>
    <r>
      <t>změna dle usnesení Rady KHK a Zastupitelstva KHK č.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</si>
  <si>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Úprava</t>
  </si>
  <si>
    <t>UR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</si>
  <si>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2011</t>
    </r>
    <r>
      <rPr>
        <sz val="10"/>
        <rFont val="Arial"/>
        <family val="2"/>
      </rPr>
      <t xml:space="preserve"> Zastupitelstvo 2.12.2010</t>
    </r>
    <r>
      <rPr>
        <b/>
        <sz val="10"/>
        <rFont val="Arial"/>
        <family val="2"/>
      </rPr>
      <t xml:space="preserve">
</t>
    </r>
  </si>
  <si>
    <t>navýšení - Zastupitelstvo ze dne 27. 1. 2011</t>
  </si>
  <si>
    <t>Zastupitelstvo 2.12.2010</t>
  </si>
  <si>
    <t>kapitálové výdaje</t>
  </si>
  <si>
    <t>snížení - 1. zm. rozp. 2011 (viz. dopis ek. odboru zn 16.12.2010)</t>
  </si>
  <si>
    <t>II. zvýšení prostředků FRR 2011 o převod nedočerpaných prostředků z roku 2010 - Zast. 27. 1. 2011</t>
  </si>
  <si>
    <t>III. zapojení nedočerpaných prostředků z roku 2010 do roku 2011 - Zast. 27. 1. 2011</t>
  </si>
  <si>
    <t>Oblastní nemocnice Jičín a. s.</t>
  </si>
  <si>
    <t>ZD/09/454</t>
  </si>
  <si>
    <t>Ekologizace vytápění nemocnice Jičín</t>
  </si>
  <si>
    <t>ZD/10/401</t>
  </si>
  <si>
    <t>Ekologizace vytápění Nový Bydžov</t>
  </si>
  <si>
    <t>Oblastní nemocnice Náchod a. s.</t>
  </si>
  <si>
    <t>ZD/09/414</t>
  </si>
  <si>
    <t>II. Etapa Generelu ON Náchod a. s.</t>
  </si>
  <si>
    <t>ZD/10/413</t>
  </si>
  <si>
    <t>Rekonstrukce interního oddělení Nemocnice Broumov</t>
  </si>
  <si>
    <t>ZD/10/436</t>
  </si>
  <si>
    <t>Přípravné práce na PD výstavby pavilonu centrál. laboratoří</t>
  </si>
  <si>
    <t>ZD/09/435</t>
  </si>
  <si>
    <t>Informační technologie - dokončení digitalizace, nem. Jičín</t>
  </si>
  <si>
    <t>ZD/10/440</t>
  </si>
  <si>
    <t>Inkubátor pro dětské odděl. - fin. příspěvek</t>
  </si>
  <si>
    <t>ZD/10/443</t>
  </si>
  <si>
    <t>Elektrokolagulace pro centr. oper. sály</t>
  </si>
  <si>
    <t>ZD/10/433</t>
  </si>
  <si>
    <t>Oprava krytin hospodářské budovy a kotelny nem. Nový B.</t>
  </si>
  <si>
    <t>ZD/10/434</t>
  </si>
  <si>
    <t>Oprava krytiny objektu OKB ON Jičín</t>
  </si>
  <si>
    <t>investiční transfery a. s.</t>
  </si>
  <si>
    <t>běžné výdaje odvětví</t>
  </si>
  <si>
    <t>ZD/10/422</t>
  </si>
  <si>
    <t>Vzduchotechnika ORL - havárie ON NA</t>
  </si>
  <si>
    <t>ZD/10/427</t>
  </si>
  <si>
    <t>Anesteziologický přístroj pro op. sál ORL-hav. stav ON NA</t>
  </si>
  <si>
    <t>ZD/10/424</t>
  </si>
  <si>
    <t>Nákup monitorů pro neurolog. JIP ON NA</t>
  </si>
  <si>
    <t>ZD/10/441</t>
  </si>
  <si>
    <t>C - rameno - fin. příspěvek</t>
  </si>
  <si>
    <t>ZD/10/442</t>
  </si>
  <si>
    <t>ZD/10/445</t>
  </si>
  <si>
    <t>Přenosný ultrazvuk pro ARO - fin. příspěvek</t>
  </si>
  <si>
    <t>Monitor pro neurolog. JIP - fin. příspěvek</t>
  </si>
  <si>
    <t>ZD/10/439</t>
  </si>
  <si>
    <t>Analyzátor pro mikrobiologii</t>
  </si>
  <si>
    <t>ZD/10/429</t>
  </si>
  <si>
    <t>Oprava soc. zařízení na dětském odd. ON NA</t>
  </si>
  <si>
    <t>Oblastní nemocnice Rychnov nad Kněžnou a. s.</t>
  </si>
  <si>
    <t>ZD/10/426</t>
  </si>
  <si>
    <t>Oprava pláště víceúčelového pavilonu - havarie, ON RK</t>
  </si>
  <si>
    <t>Oblastní nemocnice Trutnov a. s.</t>
  </si>
  <si>
    <t>ZD/10/444</t>
  </si>
  <si>
    <t>Oprava osob. výtahu v gyn. por. pavilonu</t>
  </si>
  <si>
    <t>Městská nemocnice, a. s., Dvůr Králové n/L.</t>
  </si>
  <si>
    <t>ZD/10/432</t>
  </si>
  <si>
    <t>Ukončení rekonstrukce podkroví hlavní budovy MěN DK</t>
  </si>
  <si>
    <t>Zdravotnický holding KHK a. s.</t>
  </si>
  <si>
    <t>ZD/08/416</t>
  </si>
  <si>
    <t>Nákup sanitních vozidel pro ZSS</t>
  </si>
  <si>
    <t>Informační technologie - dokončení digitalizace</t>
  </si>
  <si>
    <t>ZD/09/434</t>
  </si>
  <si>
    <t>Síťová infrastruktura - dokončení digitalizace</t>
  </si>
  <si>
    <t>ZD/07/477</t>
  </si>
  <si>
    <t>Dokončení účetního sys. FEIS pro nem. v rámci ZH KHK</t>
  </si>
  <si>
    <t>ZD/09/412</t>
  </si>
  <si>
    <t>Digitalizace pracovišť RDG nemocnic - I. etapa</t>
  </si>
  <si>
    <t>ZD/09/436</t>
  </si>
  <si>
    <t>Dezinfekční automat pro ON Rychnov a. s.</t>
  </si>
  <si>
    <t>ZD/08/415</t>
  </si>
  <si>
    <t>Upgrade LIS</t>
  </si>
  <si>
    <t>ZD/10/409</t>
  </si>
  <si>
    <t>Sdružení ozdravoven a léčeben okresu Trutnov</t>
  </si>
  <si>
    <t>ZD/10/430</t>
  </si>
  <si>
    <t>PD na přístavbu Dětského centra ve Dvoře Králové</t>
  </si>
  <si>
    <t>Odstraň. havar. stavu JV křídla DO Království (spoluúč.SR)</t>
  </si>
  <si>
    <t>Odstraň. havar. stavu DO Karkulka-II. etapa (spoluúč.SR)</t>
  </si>
  <si>
    <t>Zdravotnická záchranná služba KHK</t>
  </si>
  <si>
    <t>2 ks sanitních vozidel - systém RV</t>
  </si>
  <si>
    <t>Zdravotnické přístroje</t>
  </si>
  <si>
    <t>ZD/10/417</t>
  </si>
  <si>
    <t>Doplatek na pořízení 4 ks sanit. vozidel - RV systém</t>
  </si>
  <si>
    <t>ZD/10/425</t>
  </si>
  <si>
    <t>Havárie radiokomunikačních systémů</t>
  </si>
  <si>
    <t>kapitálové výdaje - budovy, haly a stavby</t>
  </si>
  <si>
    <t>běžné výdaje - drobný hmotný dlouhodobý majetek</t>
  </si>
  <si>
    <t>kapitálové výdaje - investiční transfery a. s.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</si>
  <si>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19.1.11 Zastupitelstva konaného dne 27.1.11  </t>
    </r>
  </si>
  <si>
    <t>běžné výdaje - opravy a udržování</t>
  </si>
  <si>
    <r>
      <t xml:space="preserve">změna dle usnesení Rady KHK a Zast. konaného KHK č.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</si>
  <si>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2. 3. 2011 a Zast. konaného dne 24. 3. 2011</t>
    </r>
  </si>
  <si>
    <t>ZD/10/404</t>
  </si>
  <si>
    <t>Regionální institut ambulantních psychosociálních služeb</t>
  </si>
  <si>
    <t>neinvestiční transfery PO</t>
  </si>
  <si>
    <t>běžné výdaje - neinvestiční transfery PO</t>
  </si>
  <si>
    <t>Odvětví: zdravotnictví</t>
  </si>
  <si>
    <t>navýšení - úvěr KHK na investice</t>
  </si>
  <si>
    <t>IV. Navýšení úvěr KHK na investice</t>
  </si>
  <si>
    <t>VI. snížení nerozděleného limitu pol. 6901 (samostatný mat. ekonomického odboru)</t>
  </si>
  <si>
    <t>VII. snížení nerozděleného limitu pol. 6901 a zapojení do akce ZD/10/404</t>
  </si>
  <si>
    <t>V. zapojení úvěru KHK na investice</t>
  </si>
  <si>
    <t>zvýšení ze zapojení volných disponibil. zdrojů z výsl. hosp. - 1.zm. rozp.</t>
  </si>
  <si>
    <t>VIII. zvýšení ze zapojení volných disponibilních zdrojů z výsledku hospodaření z roku 2010</t>
  </si>
  <si>
    <t>IX. zapojení volných disponibilních zdrojů z výsledku hospodaření z roku 2010</t>
  </si>
  <si>
    <t>Kapitola 50 - Fond rozvoje a reprodukce Královéhradeckého kraje rok 2011 - sumář 2. zm. rozpočtu</t>
  </si>
  <si>
    <t>ZD/11/401</t>
  </si>
  <si>
    <t>Čtecí zařízení k přenosu dat v rámci informační sítě</t>
  </si>
  <si>
    <t>ZD/11/402</t>
  </si>
  <si>
    <t>Posílení náhradního zdroje el. energie</t>
  </si>
  <si>
    <t>ZD/11/403</t>
  </si>
  <si>
    <t>ZD/11/404</t>
  </si>
  <si>
    <t>Stavební příprava pro zřízení iktového centra</t>
  </si>
  <si>
    <t>Zateplení objektů nemocnice - I. etapa pav. interní</t>
  </si>
  <si>
    <t>ZD/11/405</t>
  </si>
  <si>
    <t>Oprava 2 kusů výtahů v Horní nemocnici</t>
  </si>
  <si>
    <t>ZD/11/406</t>
  </si>
  <si>
    <t>Zpracování PD rokonstrukce psychiatrie Nové Město</t>
  </si>
  <si>
    <t>ZD/11/407</t>
  </si>
  <si>
    <t>Přeshraniční spolupráce zdr. záchr. sl. KHK a Jel. Góry</t>
  </si>
  <si>
    <t>Schválil: Mgr. Jitka Bučková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</si>
  <si>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13.4.2011 Zastupitelstva konaného dne 5.5.2011</t>
    </r>
  </si>
  <si>
    <t>ZD/11/408</t>
  </si>
  <si>
    <t>Oprava krytiny na pavilonu DIGP</t>
  </si>
  <si>
    <t>ZD/11/409</t>
  </si>
  <si>
    <t>Oprava rozvodů plynu na operačním sále gynekologie</t>
  </si>
  <si>
    <t>ZD/11/410</t>
  </si>
  <si>
    <t>Přípojka objektu TRN na plyn. kotelnu nem. Nový Bydžov</t>
  </si>
  <si>
    <t>ZD/11/411</t>
  </si>
  <si>
    <t>Rekonstrukce JIP interního oddělení</t>
  </si>
  <si>
    <t>X. snížení nerozděleného limitu pol. 6901 a zapojení do akcí (viz. důvodová zpráva)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</si>
  <si>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25.5.2011 Zastupitelstva konaného dne 16.6.2011   </t>
    </r>
  </si>
  <si>
    <t>Rekonstrukce rozvodů plynu na operačním sále gynekologie</t>
  </si>
  <si>
    <t>ZD/11/412</t>
  </si>
  <si>
    <t>Oprava krytiny chirurgického pavilonu</t>
  </si>
  <si>
    <t>ZD/11/413</t>
  </si>
  <si>
    <t>Stavební úpravy v interním pavilonu, zříz. odd. násl. lůžk. péče</t>
  </si>
  <si>
    <t>kapitálové výdaje - stroje, přístroje, zařízení</t>
  </si>
  <si>
    <t>XI. snížení nerozděleného limitu pol. 6901 a zapojení do akcí (viz. důvodová zpráva)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</si>
</sst>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B0F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0" fillId="0" borderId="8" applyAlignment="0">
      <protection/>
    </xf>
    <xf numFmtId="0" fontId="47" fillId="0" borderId="0" applyNumberFormat="0" applyFill="0" applyBorder="0" applyAlignment="0" applyProtection="0"/>
    <xf numFmtId="0" fontId="48" fillId="25" borderId="9" applyNumberFormat="0" applyAlignment="0" applyProtection="0"/>
    <xf numFmtId="0" fontId="49" fillId="26" borderId="9" applyNumberFormat="0" applyAlignment="0" applyProtection="0"/>
    <xf numFmtId="0" fontId="50" fillId="26" borderId="10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2" xfId="0" applyNumberFormat="1" applyFont="1" applyBorder="1" applyAlignment="1">
      <alignment horizontal="center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15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6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8" fillId="33" borderId="3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left"/>
    </xf>
    <xf numFmtId="164" fontId="0" fillId="0" borderId="23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3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left" wrapText="1"/>
    </xf>
    <xf numFmtId="4" fontId="0" fillId="0" borderId="26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left" wrapText="1"/>
    </xf>
    <xf numFmtId="164" fontId="0" fillId="33" borderId="38" xfId="0" applyNumberFormat="1" applyFont="1" applyFill="1" applyBorder="1" applyAlignment="1">
      <alignment horizontal="right"/>
    </xf>
    <xf numFmtId="0" fontId="0" fillId="0" borderId="39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64" fontId="9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11" fillId="0" borderId="23" xfId="0" applyNumberFormat="1" applyFont="1" applyFill="1" applyBorder="1" applyAlignment="1">
      <alignment horizontal="right"/>
    </xf>
    <xf numFmtId="164" fontId="11" fillId="0" borderId="26" xfId="0" applyNumberFormat="1" applyFont="1" applyFill="1" applyBorder="1" applyAlignment="1">
      <alignment horizontal="right"/>
    </xf>
    <xf numFmtId="164" fontId="7" fillId="0" borderId="40" xfId="0" applyNumberFormat="1" applyFont="1" applyBorder="1" applyAlignment="1">
      <alignment horizontal="right"/>
    </xf>
    <xf numFmtId="164" fontId="4" fillId="35" borderId="41" xfId="0" applyNumberFormat="1" applyFont="1" applyFill="1" applyBorder="1" applyAlignment="1">
      <alignment horizontal="right"/>
    </xf>
    <xf numFmtId="164" fontId="4" fillId="34" borderId="42" xfId="0" applyNumberFormat="1" applyFont="1" applyFill="1" applyBorder="1" applyAlignment="1">
      <alignment horizontal="right"/>
    </xf>
    <xf numFmtId="164" fontId="0" fillId="0" borderId="43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40" xfId="0" applyNumberFormat="1" applyFont="1" applyBorder="1" applyAlignment="1">
      <alignment horizontal="right"/>
    </xf>
    <xf numFmtId="0" fontId="0" fillId="0" borderId="44" xfId="0" applyBorder="1" applyAlignment="1">
      <alignment horizontal="left"/>
    </xf>
    <xf numFmtId="164" fontId="12" fillId="0" borderId="45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6" xfId="0" applyBorder="1" applyAlignment="1">
      <alignment horizontal="left"/>
    </xf>
    <xf numFmtId="164" fontId="8" fillId="0" borderId="45" xfId="0" applyNumberFormat="1" applyFont="1" applyBorder="1" applyAlignment="1">
      <alignment horizontal="right"/>
    </xf>
    <xf numFmtId="164" fontId="4" fillId="34" borderId="43" xfId="0" applyNumberFormat="1" applyFont="1" applyFill="1" applyBorder="1" applyAlignment="1">
      <alignment horizontal="righ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164" fontId="11" fillId="0" borderId="42" xfId="0" applyNumberFormat="1" applyFont="1" applyFill="1" applyBorder="1" applyAlignment="1">
      <alignment horizontal="righ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7" fillId="0" borderId="51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5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11" fillId="0" borderId="53" xfId="0" applyNumberFormat="1" applyFont="1" applyFill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0" fillId="0" borderId="46" xfId="0" applyNumberFormat="1" applyFont="1" applyBorder="1" applyAlignment="1">
      <alignment horizontal="right"/>
    </xf>
    <xf numFmtId="164" fontId="3" fillId="0" borderId="54" xfId="0" applyNumberFormat="1" applyFont="1" applyBorder="1" applyAlignment="1">
      <alignment horizontal="right"/>
    </xf>
    <xf numFmtId="0" fontId="0" fillId="0" borderId="52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4" fillId="33" borderId="14" xfId="0" applyFont="1" applyFill="1" applyBorder="1" applyAlignment="1">
      <alignment horizontal="center" wrapText="1"/>
    </xf>
    <xf numFmtId="0" fontId="0" fillId="0" borderId="39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164" fontId="12" fillId="0" borderId="57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11" fillId="0" borderId="58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 horizontal="right"/>
    </xf>
    <xf numFmtId="0" fontId="0" fillId="0" borderId="59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Border="1" applyAlignment="1">
      <alignment horizontal="right"/>
    </xf>
    <xf numFmtId="164" fontId="0" fillId="0" borderId="42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61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4" fontId="0" fillId="0" borderId="48" xfId="0" applyNumberFormat="1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164" fontId="0" fillId="0" borderId="49" xfId="0" applyNumberFormat="1" applyFont="1" applyBorder="1" applyAlignment="1">
      <alignment horizontal="right"/>
    </xf>
    <xf numFmtId="164" fontId="8" fillId="33" borderId="61" xfId="0" applyNumberFormat="1" applyFont="1" applyFill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3" fillId="0" borderId="62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63" xfId="0" applyNumberFormat="1" applyFont="1" applyFill="1" applyBorder="1" applyAlignment="1">
      <alignment horizontal="right"/>
    </xf>
    <xf numFmtId="164" fontId="0" fillId="33" borderId="31" xfId="0" applyNumberFormat="1" applyFill="1" applyBorder="1" applyAlignment="1">
      <alignment horizontal="right"/>
    </xf>
    <xf numFmtId="164" fontId="0" fillId="33" borderId="36" xfId="0" applyNumberFormat="1" applyFont="1" applyFill="1" applyBorder="1" applyAlignment="1">
      <alignment horizontal="right"/>
    </xf>
    <xf numFmtId="164" fontId="0" fillId="33" borderId="38" xfId="0" applyNumberFormat="1" applyFill="1" applyBorder="1" applyAlignment="1">
      <alignment horizontal="right"/>
    </xf>
    <xf numFmtId="164" fontId="4" fillId="0" borderId="23" xfId="0" applyNumberFormat="1" applyFont="1" applyFill="1" applyBorder="1" applyAlignment="1">
      <alignment horizontal="right"/>
    </xf>
    <xf numFmtId="0" fontId="0" fillId="0" borderId="64" xfId="0" applyBorder="1" applyAlignment="1">
      <alignment horizontal="left"/>
    </xf>
    <xf numFmtId="164" fontId="8" fillId="0" borderId="65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63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left"/>
    </xf>
    <xf numFmtId="0" fontId="6" fillId="0" borderId="66" xfId="0" applyFont="1" applyFill="1" applyBorder="1" applyAlignment="1">
      <alignment horizontal="left"/>
    </xf>
    <xf numFmtId="4" fontId="0" fillId="0" borderId="66" xfId="0" applyNumberFormat="1" applyFont="1" applyFill="1" applyBorder="1" applyAlignment="1">
      <alignment horizontal="left"/>
    </xf>
    <xf numFmtId="164" fontId="11" fillId="0" borderId="66" xfId="0" applyNumberFormat="1" applyFont="1" applyFill="1" applyBorder="1" applyAlignment="1">
      <alignment horizontal="right"/>
    </xf>
    <xf numFmtId="164" fontId="0" fillId="33" borderId="63" xfId="0" applyNumberFormat="1" applyFont="1" applyFill="1" applyBorder="1" applyAlignment="1">
      <alignment horizontal="right"/>
    </xf>
    <xf numFmtId="164" fontId="11" fillId="0" borderId="67" xfId="0" applyNumberFormat="1" applyFont="1" applyFill="1" applyBorder="1" applyAlignment="1">
      <alignment horizontal="right"/>
    </xf>
    <xf numFmtId="0" fontId="4" fillId="0" borderId="3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4" fontId="4" fillId="0" borderId="20" xfId="0" applyNumberFormat="1" applyFont="1" applyBorder="1" applyAlignment="1">
      <alignment horizontal="left"/>
    </xf>
    <xf numFmtId="4" fontId="0" fillId="0" borderId="37" xfId="0" applyNumberFormat="1" applyFont="1" applyFill="1" applyBorder="1" applyAlignment="1">
      <alignment horizontal="left"/>
    </xf>
    <xf numFmtId="164" fontId="4" fillId="37" borderId="37" xfId="0" applyNumberFormat="1" applyFont="1" applyFill="1" applyBorder="1" applyAlignment="1">
      <alignment horizontal="right"/>
    </xf>
    <xf numFmtId="164" fontId="4" fillId="33" borderId="38" xfId="0" applyNumberFormat="1" applyFont="1" applyFill="1" applyBorder="1" applyAlignment="1">
      <alignment horizontal="right"/>
    </xf>
    <xf numFmtId="164" fontId="4" fillId="37" borderId="68" xfId="0" applyNumberFormat="1" applyFont="1" applyFill="1" applyBorder="1" applyAlignment="1">
      <alignment horizontal="right"/>
    </xf>
    <xf numFmtId="164" fontId="52" fillId="33" borderId="30" xfId="0" applyNumberFormat="1" applyFont="1" applyFill="1" applyBorder="1" applyAlignment="1">
      <alignment horizontal="right"/>
    </xf>
    <xf numFmtId="164" fontId="53" fillId="33" borderId="30" xfId="0" applyNumberFormat="1" applyFont="1" applyFill="1" applyBorder="1" applyAlignment="1">
      <alignment horizontal="right"/>
    </xf>
    <xf numFmtId="164" fontId="54" fillId="33" borderId="30" xfId="0" applyNumberFormat="1" applyFont="1" applyFill="1" applyBorder="1" applyAlignment="1">
      <alignment horizontal="right"/>
    </xf>
    <xf numFmtId="164" fontId="4" fillId="38" borderId="69" xfId="0" applyNumberFormat="1" applyFont="1" applyFill="1" applyBorder="1" applyAlignment="1">
      <alignment horizontal="right"/>
    </xf>
    <xf numFmtId="164" fontId="4" fillId="38" borderId="42" xfId="0" applyNumberFormat="1" applyFont="1" applyFill="1" applyBorder="1" applyAlignment="1">
      <alignment horizontal="right"/>
    </xf>
    <xf numFmtId="164" fontId="4" fillId="33" borderId="31" xfId="0" applyNumberFormat="1" applyFont="1" applyFill="1" applyBorder="1" applyAlignment="1">
      <alignment horizontal="right"/>
    </xf>
    <xf numFmtId="164" fontId="54" fillId="33" borderId="38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>
      <alignment horizontal="right"/>
    </xf>
    <xf numFmtId="0" fontId="6" fillId="0" borderId="66" xfId="0" applyFont="1" applyFill="1" applyBorder="1" applyAlignment="1">
      <alignment horizontal="left" wrapText="1"/>
    </xf>
    <xf numFmtId="164" fontId="13" fillId="33" borderId="38" xfId="0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left"/>
    </xf>
    <xf numFmtId="164" fontId="11" fillId="0" borderId="26" xfId="0" applyNumberFormat="1" applyFont="1" applyFill="1" applyBorder="1" applyAlignment="1">
      <alignment horizontal="right" wrapText="1"/>
    </xf>
    <xf numFmtId="164" fontId="11" fillId="0" borderId="53" xfId="0" applyNumberFormat="1" applyFont="1" applyFill="1" applyBorder="1" applyAlignment="1">
      <alignment horizontal="right" wrapText="1"/>
    </xf>
    <xf numFmtId="164" fontId="52" fillId="33" borderId="38" xfId="0" applyNumberFormat="1" applyFont="1" applyFill="1" applyBorder="1" applyAlignment="1">
      <alignment horizontal="right"/>
    </xf>
    <xf numFmtId="164" fontId="4" fillId="34" borderId="23" xfId="0" applyNumberFormat="1" applyFont="1" applyFill="1" applyBorder="1" applyAlignment="1">
      <alignment horizontal="right"/>
    </xf>
    <xf numFmtId="164" fontId="4" fillId="35" borderId="43" xfId="0" applyNumberFormat="1" applyFont="1" applyFill="1" applyBorder="1" applyAlignment="1">
      <alignment horizontal="right"/>
    </xf>
    <xf numFmtId="164" fontId="54" fillId="33" borderId="31" xfId="0" applyNumberFormat="1" applyFont="1" applyFill="1" applyBorder="1" applyAlignment="1">
      <alignment horizontal="right"/>
    </xf>
    <xf numFmtId="164" fontId="55" fillId="33" borderId="31" xfId="0" applyNumberFormat="1" applyFont="1" applyFill="1" applyBorder="1" applyAlignment="1">
      <alignment horizontal="right"/>
    </xf>
    <xf numFmtId="0" fontId="0" fillId="0" borderId="64" xfId="0" applyFont="1" applyBorder="1" applyAlignment="1">
      <alignment horizontal="left"/>
    </xf>
    <xf numFmtId="164" fontId="0" fillId="0" borderId="24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left" wrapText="1"/>
    </xf>
    <xf numFmtId="0" fontId="0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 wrapText="1"/>
    </xf>
    <xf numFmtId="164" fontId="4" fillId="0" borderId="11" xfId="0" applyNumberFormat="1" applyFont="1" applyBorder="1" applyAlignment="1">
      <alignment horizontal="right"/>
    </xf>
    <xf numFmtId="164" fontId="52" fillId="33" borderId="31" xfId="0" applyNumberFormat="1" applyFont="1" applyFill="1" applyBorder="1" applyAlignment="1">
      <alignment horizontal="right"/>
    </xf>
    <xf numFmtId="164" fontId="0" fillId="0" borderId="69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left"/>
    </xf>
    <xf numFmtId="164" fontId="4" fillId="34" borderId="37" xfId="0" applyNumberFormat="1" applyFont="1" applyFill="1" applyBorder="1" applyAlignment="1">
      <alignment horizontal="right"/>
    </xf>
    <xf numFmtId="164" fontId="4" fillId="34" borderId="68" xfId="0" applyNumberFormat="1" applyFon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34" xfId="0" applyNumberFormat="1" applyFont="1" applyFill="1" applyBorder="1" applyAlignment="1">
      <alignment horizontal="right"/>
    </xf>
    <xf numFmtId="164" fontId="0" fillId="33" borderId="61" xfId="0" applyNumberFormat="1" applyFont="1" applyFill="1" applyBorder="1" applyAlignment="1">
      <alignment horizontal="right"/>
    </xf>
    <xf numFmtId="164" fontId="0" fillId="33" borderId="62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0" fontId="4" fillId="0" borderId="47" xfId="0" applyFont="1" applyBorder="1" applyAlignment="1">
      <alignment horizontal="left"/>
    </xf>
    <xf numFmtId="164" fontId="7" fillId="0" borderId="50" xfId="0" applyNumberFormat="1" applyFont="1" applyBorder="1" applyAlignment="1">
      <alignment horizontal="right"/>
    </xf>
    <xf numFmtId="164" fontId="4" fillId="38" borderId="70" xfId="0" applyNumberFormat="1" applyFont="1" applyFill="1" applyBorder="1" applyAlignment="1">
      <alignment horizontal="right"/>
    </xf>
    <xf numFmtId="164" fontId="53" fillId="33" borderId="31" xfId="0" applyNumberFormat="1" applyFont="1" applyFill="1" applyBorder="1" applyAlignment="1">
      <alignment horizontal="right"/>
    </xf>
    <xf numFmtId="164" fontId="4" fillId="38" borderId="43" xfId="0" applyNumberFormat="1" applyFont="1" applyFill="1" applyBorder="1" applyAlignment="1">
      <alignment horizontal="right"/>
    </xf>
    <xf numFmtId="164" fontId="4" fillId="35" borderId="68" xfId="0" applyNumberFormat="1" applyFont="1" applyFill="1" applyBorder="1" applyAlignment="1">
      <alignment horizontal="right"/>
    </xf>
    <xf numFmtId="164" fontId="4" fillId="34" borderId="69" xfId="0" applyNumberFormat="1" applyFont="1" applyFill="1" applyBorder="1" applyAlignment="1">
      <alignment horizontal="right"/>
    </xf>
    <xf numFmtId="164" fontId="0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2.00390625" style="0" customWidth="1"/>
    <col min="6" max="15" width="13.00390625" style="0" customWidth="1"/>
    <col min="16" max="16" width="8.421875" style="0" customWidth="1"/>
    <col min="17" max="18" width="7.28125" style="0" customWidth="1"/>
  </cols>
  <sheetData>
    <row r="1" spans="1:15" s="1" customFormat="1" ht="19.5" customHeight="1">
      <c r="A1" s="15" t="s">
        <v>132</v>
      </c>
      <c r="B1" s="16"/>
      <c r="C1" s="16"/>
      <c r="D1" s="16"/>
      <c r="E1" s="16"/>
      <c r="F1" s="16"/>
      <c r="G1" s="16"/>
      <c r="H1" s="14"/>
      <c r="I1" s="14"/>
      <c r="J1" s="14"/>
      <c r="K1" s="14"/>
      <c r="L1" s="14"/>
      <c r="M1" s="14"/>
      <c r="N1" s="14"/>
      <c r="O1" s="14"/>
    </row>
    <row r="2" spans="1:15" ht="13.5" thickBot="1">
      <c r="A2" s="14"/>
      <c r="B2" s="14"/>
      <c r="C2" s="14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 customHeight="1" thickBot="1">
      <c r="A3" s="14"/>
      <c r="B3" s="14"/>
      <c r="C3" s="14"/>
      <c r="D3" s="17"/>
      <c r="E3" s="18" t="s">
        <v>1</v>
      </c>
      <c r="F3" s="19"/>
      <c r="G3" s="109">
        <v>79780</v>
      </c>
      <c r="H3" s="20"/>
      <c r="I3" s="20"/>
      <c r="J3" s="17"/>
      <c r="K3" s="17"/>
      <c r="L3" s="17"/>
      <c r="M3" s="17"/>
      <c r="N3" s="17"/>
      <c r="O3" s="17"/>
    </row>
    <row r="4" spans="1:15" ht="15" customHeight="1">
      <c r="A4" s="14"/>
      <c r="B4" s="14"/>
      <c r="C4" s="14"/>
      <c r="D4" s="17"/>
      <c r="E4" s="21" t="s">
        <v>30</v>
      </c>
      <c r="F4" s="22"/>
      <c r="G4" s="125">
        <v>28725.9</v>
      </c>
      <c r="H4" s="20"/>
      <c r="I4" s="20"/>
      <c r="J4" s="17"/>
      <c r="K4" s="17"/>
      <c r="L4" s="17"/>
      <c r="M4" s="17"/>
      <c r="N4" s="17"/>
      <c r="O4" s="17"/>
    </row>
    <row r="5" spans="1:15" ht="15" customHeight="1">
      <c r="A5" s="14"/>
      <c r="B5" s="14"/>
      <c r="C5" s="14"/>
      <c r="D5" s="17"/>
      <c r="E5" s="183" t="s">
        <v>124</v>
      </c>
      <c r="F5" s="13"/>
      <c r="G5" s="184">
        <v>22851.7</v>
      </c>
      <c r="H5" s="20"/>
      <c r="I5" s="20"/>
      <c r="J5" s="17"/>
      <c r="K5" s="17"/>
      <c r="L5" s="17"/>
      <c r="M5" s="17"/>
      <c r="N5" s="17"/>
      <c r="O5" s="17"/>
    </row>
    <row r="6" spans="1:15" ht="15" customHeight="1">
      <c r="A6" s="14"/>
      <c r="B6" s="14"/>
      <c r="C6" s="14"/>
      <c r="D6" s="17"/>
      <c r="E6" s="183" t="s">
        <v>33</v>
      </c>
      <c r="F6" s="13"/>
      <c r="G6" s="184">
        <v>-4041.2</v>
      </c>
      <c r="H6" s="20"/>
      <c r="I6" s="20"/>
      <c r="J6" s="17"/>
      <c r="K6" s="17"/>
      <c r="L6" s="17"/>
      <c r="M6" s="17"/>
      <c r="N6" s="17"/>
      <c r="O6" s="17"/>
    </row>
    <row r="7" spans="1:15" ht="15" customHeight="1">
      <c r="A7" s="14"/>
      <c r="B7" s="14"/>
      <c r="C7" s="14"/>
      <c r="D7" s="17"/>
      <c r="E7" s="183" t="s">
        <v>129</v>
      </c>
      <c r="F7" s="13"/>
      <c r="G7" s="184">
        <v>20000</v>
      </c>
      <c r="H7" s="20"/>
      <c r="I7" s="20"/>
      <c r="J7" s="17"/>
      <c r="K7" s="17"/>
      <c r="L7" s="17"/>
      <c r="M7" s="17"/>
      <c r="N7" s="17"/>
      <c r="O7" s="17"/>
    </row>
    <row r="8" spans="1:15" ht="15" customHeight="1" thickBot="1">
      <c r="A8" s="14"/>
      <c r="B8" s="14"/>
      <c r="C8" s="14"/>
      <c r="D8" s="17"/>
      <c r="E8" s="27" t="s">
        <v>21</v>
      </c>
      <c r="F8" s="28"/>
      <c r="G8" s="120">
        <f>SUM(G3:G7)</f>
        <v>147316.40000000002</v>
      </c>
      <c r="H8" s="20"/>
      <c r="I8" s="20"/>
      <c r="J8" s="17"/>
      <c r="K8" s="17"/>
      <c r="L8" s="17"/>
      <c r="M8" s="17"/>
      <c r="N8" s="17"/>
      <c r="O8" s="17"/>
    </row>
    <row r="9" spans="1:15" ht="15" customHeight="1">
      <c r="A9" s="42" t="s">
        <v>123</v>
      </c>
      <c r="B9" s="17"/>
      <c r="C9" s="17"/>
      <c r="D9" s="17"/>
      <c r="E9" s="110"/>
      <c r="F9" s="110"/>
      <c r="G9" s="111"/>
      <c r="H9" s="20"/>
      <c r="I9" s="20"/>
      <c r="J9" s="17"/>
      <c r="K9" s="17"/>
      <c r="L9" s="17"/>
      <c r="M9" s="17"/>
      <c r="N9" s="17"/>
      <c r="O9" s="17"/>
    </row>
    <row r="10" spans="1:15" ht="15" customHeight="1" thickBot="1">
      <c r="A10" s="17"/>
      <c r="B10" s="17"/>
      <c r="C10" s="17"/>
      <c r="D10" s="17"/>
      <c r="E10" s="17"/>
      <c r="F10" s="17"/>
      <c r="G10" s="24"/>
      <c r="H10" s="20"/>
      <c r="I10" s="20"/>
      <c r="J10" s="17"/>
      <c r="K10" s="17"/>
      <c r="L10" s="17"/>
      <c r="M10" s="17"/>
      <c r="N10" s="17"/>
      <c r="O10" s="17"/>
    </row>
    <row r="11" spans="1:15" ht="15" customHeight="1" thickBot="1">
      <c r="A11" s="23" t="s">
        <v>0</v>
      </c>
      <c r="B11" s="25"/>
      <c r="C11" s="25"/>
      <c r="D11" s="25"/>
      <c r="E11" s="25"/>
      <c r="F11" s="25"/>
      <c r="G11" s="51">
        <v>79780</v>
      </c>
      <c r="H11" s="119" t="s">
        <v>22</v>
      </c>
      <c r="I11" s="136" t="s">
        <v>23</v>
      </c>
      <c r="J11" s="13"/>
      <c r="K11" s="13"/>
      <c r="L11" s="13"/>
      <c r="M11" s="13"/>
      <c r="N11" s="17"/>
      <c r="O11" s="17"/>
    </row>
    <row r="12" spans="1:15" ht="15" customHeight="1">
      <c r="A12" s="21" t="s">
        <v>2</v>
      </c>
      <c r="B12" s="22"/>
      <c r="C12" s="22"/>
      <c r="D12" s="22"/>
      <c r="E12" s="22" t="s">
        <v>31</v>
      </c>
      <c r="F12" s="121"/>
      <c r="G12" s="122">
        <v>-70280</v>
      </c>
      <c r="H12" s="20"/>
      <c r="I12" s="20"/>
      <c r="J12" s="13"/>
      <c r="K12" s="13"/>
      <c r="L12" s="13"/>
      <c r="M12" s="13"/>
      <c r="N12" s="17"/>
      <c r="O12" s="17"/>
    </row>
    <row r="13" spans="1:15" ht="15" customHeight="1">
      <c r="A13" s="167" t="s">
        <v>34</v>
      </c>
      <c r="B13" s="131"/>
      <c r="C13" s="131"/>
      <c r="D13" s="131"/>
      <c r="E13" s="131"/>
      <c r="F13" s="132"/>
      <c r="G13" s="133">
        <v>28725.9</v>
      </c>
      <c r="H13" s="20"/>
      <c r="I13" s="20"/>
      <c r="J13" s="13"/>
      <c r="K13" s="13"/>
      <c r="L13" s="13"/>
      <c r="M13" s="13"/>
      <c r="N13" s="17"/>
      <c r="O13" s="17"/>
    </row>
    <row r="14" spans="1:15" ht="15" customHeight="1">
      <c r="A14" s="167" t="s">
        <v>35</v>
      </c>
      <c r="B14" s="131"/>
      <c r="C14" s="131"/>
      <c r="D14" s="131"/>
      <c r="E14" s="131"/>
      <c r="F14" s="132"/>
      <c r="G14" s="133">
        <v>-28725.9</v>
      </c>
      <c r="H14" s="20"/>
      <c r="I14" s="20"/>
      <c r="J14" s="13"/>
      <c r="K14" s="13"/>
      <c r="L14" s="13"/>
      <c r="M14" s="13"/>
      <c r="N14" s="17"/>
      <c r="O14" s="17"/>
    </row>
    <row r="15" spans="1:15" ht="15" customHeight="1">
      <c r="A15" s="167" t="s">
        <v>125</v>
      </c>
      <c r="B15" s="131"/>
      <c r="C15" s="131"/>
      <c r="D15" s="131"/>
      <c r="E15" s="131"/>
      <c r="F15" s="132"/>
      <c r="G15" s="133">
        <v>22851.7</v>
      </c>
      <c r="H15" s="20"/>
      <c r="I15" s="20"/>
      <c r="J15" s="13"/>
      <c r="K15" s="13"/>
      <c r="L15" s="13"/>
      <c r="M15" s="13"/>
      <c r="N15" s="17"/>
      <c r="O15" s="17"/>
    </row>
    <row r="16" spans="1:15" ht="15" customHeight="1">
      <c r="A16" s="167" t="s">
        <v>128</v>
      </c>
      <c r="B16" s="131"/>
      <c r="C16" s="131"/>
      <c r="D16" s="131"/>
      <c r="E16" s="131"/>
      <c r="F16" s="132"/>
      <c r="G16" s="133">
        <v>-22851.7</v>
      </c>
      <c r="H16" s="20"/>
      <c r="I16" s="20"/>
      <c r="J16" s="13"/>
      <c r="K16" s="13"/>
      <c r="L16" s="13"/>
      <c r="M16" s="13"/>
      <c r="N16" s="17"/>
      <c r="O16" s="17"/>
    </row>
    <row r="17" spans="1:15" ht="15" customHeight="1">
      <c r="A17" s="167" t="s">
        <v>126</v>
      </c>
      <c r="B17" s="131"/>
      <c r="C17" s="131"/>
      <c r="D17" s="131"/>
      <c r="E17" s="131"/>
      <c r="F17" s="132"/>
      <c r="G17" s="133">
        <v>-4041.2</v>
      </c>
      <c r="H17" s="20"/>
      <c r="I17" s="20"/>
      <c r="J17" s="13"/>
      <c r="K17" s="13"/>
      <c r="L17" s="13"/>
      <c r="M17" s="13"/>
      <c r="N17" s="17"/>
      <c r="O17" s="17"/>
    </row>
    <row r="18" spans="1:15" ht="15" customHeight="1">
      <c r="A18" s="167" t="s">
        <v>127</v>
      </c>
      <c r="B18" s="131"/>
      <c r="C18" s="131"/>
      <c r="D18" s="131"/>
      <c r="E18" s="131"/>
      <c r="F18" s="132"/>
      <c r="G18" s="133">
        <v>-201.5</v>
      </c>
      <c r="H18" s="20"/>
      <c r="I18" s="20"/>
      <c r="J18" s="13"/>
      <c r="K18" s="13"/>
      <c r="L18" s="13"/>
      <c r="M18" s="13"/>
      <c r="N18" s="17"/>
      <c r="O18" s="17"/>
    </row>
    <row r="19" spans="1:15" ht="15" customHeight="1">
      <c r="A19" s="167" t="s">
        <v>130</v>
      </c>
      <c r="B19" s="131"/>
      <c r="C19" s="131"/>
      <c r="D19" s="131"/>
      <c r="E19" s="131"/>
      <c r="F19" s="132"/>
      <c r="G19" s="133">
        <v>20000</v>
      </c>
      <c r="H19" s="20"/>
      <c r="I19" s="20"/>
      <c r="J19" s="13"/>
      <c r="K19" s="13"/>
      <c r="L19" s="13"/>
      <c r="M19" s="13"/>
      <c r="N19" s="17"/>
      <c r="O19" s="17"/>
    </row>
    <row r="20" spans="1:15" ht="15" customHeight="1">
      <c r="A20" s="167" t="s">
        <v>131</v>
      </c>
      <c r="B20" s="131"/>
      <c r="C20" s="131"/>
      <c r="D20" s="131"/>
      <c r="E20" s="131"/>
      <c r="F20" s="132"/>
      <c r="G20" s="133">
        <v>-20000</v>
      </c>
      <c r="H20" s="20"/>
      <c r="I20" s="20"/>
      <c r="J20" s="13"/>
      <c r="K20" s="13"/>
      <c r="L20" s="13"/>
      <c r="M20" s="13"/>
      <c r="N20" s="17"/>
      <c r="O20" s="17"/>
    </row>
    <row r="21" spans="1:15" ht="15" customHeight="1">
      <c r="A21" s="167" t="s">
        <v>157</v>
      </c>
      <c r="B21" s="131"/>
      <c r="C21" s="131"/>
      <c r="D21" s="131"/>
      <c r="E21" s="131"/>
      <c r="F21" s="132"/>
      <c r="G21" s="133">
        <v>-20</v>
      </c>
      <c r="H21" s="20"/>
      <c r="I21" s="20"/>
      <c r="J21" s="13"/>
      <c r="K21" s="13"/>
      <c r="L21" s="13"/>
      <c r="M21" s="13"/>
      <c r="N21" s="17"/>
      <c r="O21" s="17"/>
    </row>
    <row r="22" spans="1:15" ht="15" customHeight="1">
      <c r="A22" s="167" t="s">
        <v>165</v>
      </c>
      <c r="B22" s="131"/>
      <c r="C22" s="131"/>
      <c r="D22" s="131"/>
      <c r="E22" s="131"/>
      <c r="F22" s="132"/>
      <c r="G22" s="133">
        <v>-4904.7</v>
      </c>
      <c r="H22" s="20"/>
      <c r="I22" s="20"/>
      <c r="J22" s="13"/>
      <c r="K22" s="13"/>
      <c r="L22" s="13"/>
      <c r="M22" s="13"/>
      <c r="N22" s="17"/>
      <c r="O22" s="17"/>
    </row>
    <row r="23" spans="1:15" ht="15" customHeight="1">
      <c r="A23" s="134" t="s">
        <v>3</v>
      </c>
      <c r="B23" s="123"/>
      <c r="C23" s="123"/>
      <c r="D23" s="123"/>
      <c r="E23" s="123"/>
      <c r="F23" s="124"/>
      <c r="G23" s="135">
        <f>SUM(G11+G13+G14+G12+G17+G18+G21+G22)</f>
        <v>332.60000000000036</v>
      </c>
      <c r="H23" s="137">
        <f>G11+G13+G17+G15+G19</f>
        <v>147316.4</v>
      </c>
      <c r="I23" s="20"/>
      <c r="J23" s="13"/>
      <c r="K23" s="13"/>
      <c r="L23" s="13"/>
      <c r="M23" s="13"/>
      <c r="N23" s="17"/>
      <c r="O23" s="17"/>
    </row>
    <row r="24" spans="1:15" ht="15" customHeight="1">
      <c r="A24" s="239"/>
      <c r="B24" s="131"/>
      <c r="C24" s="131"/>
      <c r="D24" s="131"/>
      <c r="E24" s="131"/>
      <c r="F24" s="132"/>
      <c r="G24" s="240"/>
      <c r="H24" s="137"/>
      <c r="I24" s="20"/>
      <c r="J24" s="13"/>
      <c r="K24" s="13"/>
      <c r="L24" s="13"/>
      <c r="M24" s="13"/>
      <c r="N24" s="17"/>
      <c r="O24" s="17"/>
    </row>
    <row r="25" spans="1:15" ht="15" customHeight="1">
      <c r="A25" s="130"/>
      <c r="B25" s="131"/>
      <c r="C25" s="131"/>
      <c r="D25" s="131"/>
      <c r="E25" s="131"/>
      <c r="F25" s="132"/>
      <c r="G25" s="133"/>
      <c r="H25" s="137"/>
      <c r="I25" s="20"/>
      <c r="J25" s="13"/>
      <c r="K25" s="13"/>
      <c r="L25" s="13"/>
      <c r="M25" s="13"/>
      <c r="N25" s="17"/>
      <c r="O25" s="17"/>
    </row>
    <row r="26" spans="1:15" ht="15" customHeight="1">
      <c r="A26" s="152"/>
      <c r="B26" s="153"/>
      <c r="C26" s="153"/>
      <c r="D26" s="153"/>
      <c r="E26" s="153"/>
      <c r="F26" s="154"/>
      <c r="G26" s="155"/>
      <c r="H26" s="137"/>
      <c r="I26" s="20"/>
      <c r="J26" s="13"/>
      <c r="K26" s="13"/>
      <c r="L26" s="13"/>
      <c r="M26" s="13"/>
      <c r="N26" s="17"/>
      <c r="O26" s="17"/>
    </row>
    <row r="27" spans="1:15" ht="15" customHeight="1" thickBot="1">
      <c r="A27" s="27" t="s">
        <v>3</v>
      </c>
      <c r="B27" s="28"/>
      <c r="C27" s="28"/>
      <c r="D27" s="28"/>
      <c r="E27" s="28"/>
      <c r="F27" s="29"/>
      <c r="G27" s="115">
        <f>SUM(G23)</f>
        <v>332.60000000000036</v>
      </c>
      <c r="H27" s="137">
        <f>G11+G13+G17+G15+G19</f>
        <v>147316.4</v>
      </c>
      <c r="I27" s="119">
        <f>H23+G12+G14+G18+G16+G20+G21+G22</f>
        <v>332.5999999999922</v>
      </c>
      <c r="J27" s="13"/>
      <c r="K27" s="13"/>
      <c r="L27" s="13"/>
      <c r="M27" s="13"/>
      <c r="N27" s="17"/>
      <c r="O27" s="17"/>
    </row>
    <row r="28" spans="1:15" ht="15" customHeight="1">
      <c r="A28" s="40"/>
      <c r="B28" s="13"/>
      <c r="C28" s="13"/>
      <c r="D28" s="13"/>
      <c r="E28" s="13"/>
      <c r="F28" s="13"/>
      <c r="G28" s="111"/>
      <c r="H28" s="20"/>
      <c r="I28" s="119"/>
      <c r="J28" s="13"/>
      <c r="K28" s="13"/>
      <c r="L28" s="13"/>
      <c r="M28" s="13"/>
      <c r="N28" s="17"/>
      <c r="O28" s="17"/>
    </row>
    <row r="29" spans="1:15" ht="12" customHeight="1" thickBot="1">
      <c r="A29" s="13"/>
      <c r="B29" s="13"/>
      <c r="C29" s="13"/>
      <c r="D29" s="13"/>
      <c r="E29" s="13"/>
      <c r="F29" s="13"/>
      <c r="G29" s="26"/>
      <c r="H29" s="20" t="s">
        <v>20</v>
      </c>
      <c r="I29" s="20"/>
      <c r="J29" s="17"/>
      <c r="K29" s="17"/>
      <c r="L29" s="17"/>
      <c r="M29" s="17"/>
      <c r="N29" s="17"/>
      <c r="O29" s="17"/>
    </row>
    <row r="30" spans="1:15" ht="57.75" customHeight="1" thickBot="1">
      <c r="A30" s="13"/>
      <c r="B30" s="13"/>
      <c r="C30" s="13"/>
      <c r="D30" s="13"/>
      <c r="E30" s="13"/>
      <c r="F30" s="13"/>
      <c r="G30" s="26"/>
      <c r="H30" s="246" t="s">
        <v>117</v>
      </c>
      <c r="I30" s="249"/>
      <c r="J30" s="247"/>
      <c r="K30" s="247"/>
      <c r="L30" s="246" t="s">
        <v>26</v>
      </c>
      <c r="M30" s="247"/>
      <c r="N30" s="247"/>
      <c r="O30" s="248"/>
    </row>
    <row r="31" spans="1:21" ht="107.25" customHeight="1" thickBot="1">
      <c r="A31" s="3" t="s">
        <v>14</v>
      </c>
      <c r="B31" s="4" t="s">
        <v>4</v>
      </c>
      <c r="C31" s="11" t="s">
        <v>5</v>
      </c>
      <c r="D31" s="5" t="s">
        <v>6</v>
      </c>
      <c r="E31" s="5" t="s">
        <v>7</v>
      </c>
      <c r="F31" s="5" t="s">
        <v>12</v>
      </c>
      <c r="G31" s="67" t="s">
        <v>29</v>
      </c>
      <c r="H31" s="151" t="s">
        <v>115</v>
      </c>
      <c r="I31" s="67" t="s">
        <v>11</v>
      </c>
      <c r="J31" s="158" t="s">
        <v>118</v>
      </c>
      <c r="K31" s="6" t="s">
        <v>11</v>
      </c>
      <c r="L31" s="66" t="s">
        <v>148</v>
      </c>
      <c r="M31" s="6" t="s">
        <v>11</v>
      </c>
      <c r="N31" s="158" t="s">
        <v>158</v>
      </c>
      <c r="O31" s="6" t="s">
        <v>11</v>
      </c>
      <c r="U31" s="2"/>
    </row>
    <row r="32" spans="1:15" ht="14.25" customHeight="1">
      <c r="A32" s="90">
        <v>92</v>
      </c>
      <c r="B32" s="91">
        <v>3522</v>
      </c>
      <c r="C32" s="82"/>
      <c r="D32" s="68"/>
      <c r="E32" s="83" t="s">
        <v>36</v>
      </c>
      <c r="F32" s="84"/>
      <c r="G32" s="112">
        <f>SUM(G43+G44+G45)</f>
        <v>12916</v>
      </c>
      <c r="H32" s="55"/>
      <c r="I32" s="112">
        <f>SUM(I43+I44+I45)</f>
        <v>26510.7</v>
      </c>
      <c r="J32" s="55"/>
      <c r="K32" s="112">
        <f>SUM(K43+K44+K45)</f>
        <v>29860.7</v>
      </c>
      <c r="L32" s="159"/>
      <c r="M32" s="112">
        <f>SUM(M43+M44+M45)</f>
        <v>30248.7</v>
      </c>
      <c r="N32" s="159"/>
      <c r="O32" s="157">
        <f>SUM(O43+O44+O45)</f>
        <v>29891.9</v>
      </c>
    </row>
    <row r="33" spans="1:15" ht="14.25" customHeight="1">
      <c r="A33" s="73"/>
      <c r="B33" s="65"/>
      <c r="C33" s="65">
        <v>6121</v>
      </c>
      <c r="D33" s="30" t="s">
        <v>37</v>
      </c>
      <c r="E33" s="30" t="s">
        <v>38</v>
      </c>
      <c r="F33" s="75">
        <v>6519</v>
      </c>
      <c r="G33" s="118">
        <v>11372</v>
      </c>
      <c r="H33" s="53">
        <v>6519</v>
      </c>
      <c r="I33" s="118">
        <v>17891</v>
      </c>
      <c r="J33" s="53"/>
      <c r="K33" s="118">
        <v>17891</v>
      </c>
      <c r="L33" s="53"/>
      <c r="M33" s="118">
        <v>17891</v>
      </c>
      <c r="N33" s="53"/>
      <c r="O33" s="118">
        <v>17891</v>
      </c>
    </row>
    <row r="34" spans="1:15" ht="14.25" customHeight="1">
      <c r="A34" s="73"/>
      <c r="B34" s="65"/>
      <c r="C34" s="65">
        <v>6121</v>
      </c>
      <c r="D34" s="30" t="s">
        <v>39</v>
      </c>
      <c r="E34" s="30" t="s">
        <v>40</v>
      </c>
      <c r="F34" s="75">
        <v>5571</v>
      </c>
      <c r="G34" s="118">
        <v>1544</v>
      </c>
      <c r="H34" s="53">
        <v>5571</v>
      </c>
      <c r="I34" s="118">
        <v>7115</v>
      </c>
      <c r="J34" s="53">
        <v>1150</v>
      </c>
      <c r="K34" s="118">
        <v>8265</v>
      </c>
      <c r="L34" s="53"/>
      <c r="M34" s="118">
        <v>8265</v>
      </c>
      <c r="N34" s="128"/>
      <c r="O34" s="118">
        <v>8265</v>
      </c>
    </row>
    <row r="35" spans="1:15" ht="14.25" customHeight="1">
      <c r="A35" s="86"/>
      <c r="B35" s="94"/>
      <c r="C35" s="94">
        <v>6121</v>
      </c>
      <c r="D35" s="38" t="s">
        <v>46</v>
      </c>
      <c r="E35" s="30" t="s">
        <v>47</v>
      </c>
      <c r="F35" s="71"/>
      <c r="G35" s="165">
        <v>0</v>
      </c>
      <c r="H35" s="52">
        <v>400</v>
      </c>
      <c r="I35" s="165">
        <v>400</v>
      </c>
      <c r="J35" s="127"/>
      <c r="K35" s="165">
        <v>400</v>
      </c>
      <c r="L35" s="52"/>
      <c r="M35" s="165">
        <v>400</v>
      </c>
      <c r="N35" s="52">
        <v>-160</v>
      </c>
      <c r="O35" s="165">
        <v>240</v>
      </c>
    </row>
    <row r="36" spans="1:15" ht="14.25" customHeight="1">
      <c r="A36" s="86"/>
      <c r="B36" s="94"/>
      <c r="C36" s="94">
        <v>6121</v>
      </c>
      <c r="D36" s="38" t="s">
        <v>153</v>
      </c>
      <c r="E36" s="30" t="s">
        <v>154</v>
      </c>
      <c r="F36" s="71"/>
      <c r="G36" s="165">
        <v>0</v>
      </c>
      <c r="H36" s="52"/>
      <c r="I36" s="165">
        <v>0</v>
      </c>
      <c r="J36" s="127"/>
      <c r="K36" s="165">
        <v>0</v>
      </c>
      <c r="L36" s="52">
        <v>388</v>
      </c>
      <c r="M36" s="165">
        <v>388</v>
      </c>
      <c r="N36" s="127"/>
      <c r="O36" s="165">
        <v>388</v>
      </c>
    </row>
    <row r="37" spans="1:15" ht="14.25" customHeight="1">
      <c r="A37" s="86"/>
      <c r="B37" s="94"/>
      <c r="C37" s="94">
        <v>6313</v>
      </c>
      <c r="D37" s="38" t="s">
        <v>48</v>
      </c>
      <c r="E37" s="30" t="s">
        <v>49</v>
      </c>
      <c r="F37" s="71"/>
      <c r="G37" s="165">
        <v>0</v>
      </c>
      <c r="H37" s="52">
        <v>114.7</v>
      </c>
      <c r="I37" s="165">
        <v>114.7</v>
      </c>
      <c r="J37" s="127"/>
      <c r="K37" s="165">
        <v>114.7</v>
      </c>
      <c r="L37" s="52"/>
      <c r="M37" s="165">
        <v>114.7</v>
      </c>
      <c r="N37" s="52">
        <v>-114.7</v>
      </c>
      <c r="O37" s="165">
        <v>0</v>
      </c>
    </row>
    <row r="38" spans="1:15" ht="14.25" customHeight="1">
      <c r="A38" s="86"/>
      <c r="B38" s="94"/>
      <c r="C38" s="94">
        <v>6313</v>
      </c>
      <c r="D38" s="38" t="s">
        <v>50</v>
      </c>
      <c r="E38" s="30" t="s">
        <v>51</v>
      </c>
      <c r="F38" s="71"/>
      <c r="G38" s="165">
        <v>0</v>
      </c>
      <c r="H38" s="52">
        <v>220</v>
      </c>
      <c r="I38" s="165">
        <v>220</v>
      </c>
      <c r="J38" s="127"/>
      <c r="K38" s="165">
        <v>220</v>
      </c>
      <c r="L38" s="52"/>
      <c r="M38" s="165">
        <v>220</v>
      </c>
      <c r="N38" s="52">
        <v>-31.9</v>
      </c>
      <c r="O38" s="165">
        <v>188.1</v>
      </c>
    </row>
    <row r="39" spans="1:15" ht="14.25" customHeight="1">
      <c r="A39" s="86"/>
      <c r="B39" s="94"/>
      <c r="C39" s="94">
        <v>6313</v>
      </c>
      <c r="D39" s="38" t="s">
        <v>52</v>
      </c>
      <c r="E39" s="30" t="s">
        <v>53</v>
      </c>
      <c r="F39" s="71"/>
      <c r="G39" s="165">
        <v>0</v>
      </c>
      <c r="H39" s="52">
        <v>250</v>
      </c>
      <c r="I39" s="165">
        <v>250</v>
      </c>
      <c r="J39" s="127"/>
      <c r="K39" s="165">
        <v>250</v>
      </c>
      <c r="L39" s="52"/>
      <c r="M39" s="165">
        <v>250</v>
      </c>
      <c r="N39" s="52">
        <v>-50.2</v>
      </c>
      <c r="O39" s="165">
        <v>199.8</v>
      </c>
    </row>
    <row r="40" spans="1:15" ht="14.25" customHeight="1">
      <c r="A40" s="86"/>
      <c r="B40" s="94"/>
      <c r="C40" s="94">
        <v>6313</v>
      </c>
      <c r="D40" s="38" t="s">
        <v>133</v>
      </c>
      <c r="E40" s="30" t="s">
        <v>134</v>
      </c>
      <c r="F40" s="71"/>
      <c r="G40" s="165">
        <v>0</v>
      </c>
      <c r="H40" s="52"/>
      <c r="I40" s="165">
        <v>0</v>
      </c>
      <c r="J40" s="52">
        <v>2200</v>
      </c>
      <c r="K40" s="165">
        <v>2200</v>
      </c>
      <c r="L40" s="52"/>
      <c r="M40" s="165">
        <v>2200</v>
      </c>
      <c r="N40" s="127"/>
      <c r="O40" s="165">
        <v>2200</v>
      </c>
    </row>
    <row r="41" spans="1:15" ht="14.25" customHeight="1">
      <c r="A41" s="86"/>
      <c r="B41" s="94"/>
      <c r="C41" s="94">
        <v>5171</v>
      </c>
      <c r="D41" s="38" t="s">
        <v>54</v>
      </c>
      <c r="E41" s="30" t="s">
        <v>55</v>
      </c>
      <c r="F41" s="71"/>
      <c r="G41" s="165">
        <v>0</v>
      </c>
      <c r="H41" s="52">
        <v>170</v>
      </c>
      <c r="I41" s="165">
        <v>170</v>
      </c>
      <c r="J41" s="127"/>
      <c r="K41" s="165">
        <v>170</v>
      </c>
      <c r="L41" s="52"/>
      <c r="M41" s="165">
        <v>170</v>
      </c>
      <c r="N41" s="127"/>
      <c r="O41" s="165">
        <v>170</v>
      </c>
    </row>
    <row r="42" spans="1:15" ht="14.25" customHeight="1">
      <c r="A42" s="86"/>
      <c r="B42" s="94"/>
      <c r="C42" s="94">
        <v>5171</v>
      </c>
      <c r="D42" s="38" t="s">
        <v>56</v>
      </c>
      <c r="E42" s="30" t="s">
        <v>57</v>
      </c>
      <c r="F42" s="71"/>
      <c r="G42" s="165">
        <v>0</v>
      </c>
      <c r="H42" s="52">
        <v>350</v>
      </c>
      <c r="I42" s="165">
        <v>350</v>
      </c>
      <c r="J42" s="127"/>
      <c r="K42" s="165">
        <v>350</v>
      </c>
      <c r="L42" s="52"/>
      <c r="M42" s="165">
        <v>350</v>
      </c>
      <c r="N42" s="127"/>
      <c r="O42" s="165">
        <v>350</v>
      </c>
    </row>
    <row r="43" spans="1:15" ht="14.25" customHeight="1">
      <c r="A43" s="86"/>
      <c r="B43" s="94"/>
      <c r="C43" s="87">
        <v>6121</v>
      </c>
      <c r="D43" s="38"/>
      <c r="E43" s="35" t="s">
        <v>32</v>
      </c>
      <c r="F43" s="71"/>
      <c r="G43" s="117">
        <f>SUM(G33:G35)</f>
        <v>12916</v>
      </c>
      <c r="H43" s="204">
        <f>SUM(H33:H35)</f>
        <v>12490</v>
      </c>
      <c r="I43" s="117">
        <f>SUM(G43:H43)</f>
        <v>25406</v>
      </c>
      <c r="J43" s="204">
        <v>1150</v>
      </c>
      <c r="K43" s="117">
        <f>SUM(I43:J43)</f>
        <v>26556</v>
      </c>
      <c r="L43" s="204">
        <v>388</v>
      </c>
      <c r="M43" s="117">
        <f>SUM(K43:L43)</f>
        <v>26944</v>
      </c>
      <c r="N43" s="204">
        <v>-160</v>
      </c>
      <c r="O43" s="117">
        <f>SUM(M43:N43)</f>
        <v>26784</v>
      </c>
    </row>
    <row r="44" spans="1:15" ht="14.25" customHeight="1">
      <c r="A44" s="86"/>
      <c r="B44" s="94"/>
      <c r="C44" s="87">
        <v>6313</v>
      </c>
      <c r="D44" s="38"/>
      <c r="E44" s="32" t="s">
        <v>58</v>
      </c>
      <c r="F44" s="71"/>
      <c r="G44" s="207">
        <f>SUM(G37:G39)</f>
        <v>0</v>
      </c>
      <c r="H44" s="205">
        <f>SUM(H37:H39)</f>
        <v>584.7</v>
      </c>
      <c r="I44" s="207">
        <f>SUM(G44:H44)</f>
        <v>584.7</v>
      </c>
      <c r="J44" s="205">
        <v>2200</v>
      </c>
      <c r="K44" s="207">
        <f>SUM(I44:J44)</f>
        <v>2784.7</v>
      </c>
      <c r="L44" s="52"/>
      <c r="M44" s="207">
        <f>SUM(K44:L44)</f>
        <v>2784.7</v>
      </c>
      <c r="N44" s="205">
        <v>-196.8</v>
      </c>
      <c r="O44" s="208">
        <f>SUM(M44:N44)</f>
        <v>2587.8999999999996</v>
      </c>
    </row>
    <row r="45" spans="1:15" ht="14.25" customHeight="1" thickBot="1">
      <c r="A45" s="86"/>
      <c r="B45" s="94"/>
      <c r="C45" s="87">
        <v>5171</v>
      </c>
      <c r="D45" s="38"/>
      <c r="E45" s="32" t="s">
        <v>59</v>
      </c>
      <c r="F45" s="71"/>
      <c r="G45" s="116">
        <f>SUM(G41:G42)</f>
        <v>0</v>
      </c>
      <c r="H45" s="206">
        <f>SUM(H41:H42)</f>
        <v>520</v>
      </c>
      <c r="I45" s="116">
        <f>SUM(G45:H45)</f>
        <v>520</v>
      </c>
      <c r="J45" s="52"/>
      <c r="K45" s="116">
        <f>SUM(I45:J45)</f>
        <v>520</v>
      </c>
      <c r="L45" s="52"/>
      <c r="M45" s="116">
        <f>SUM(K45:L45)</f>
        <v>520</v>
      </c>
      <c r="N45" s="52"/>
      <c r="O45" s="116">
        <f>SUM(M45:N45)</f>
        <v>520</v>
      </c>
    </row>
    <row r="46" spans="1:15" ht="14.25" customHeight="1">
      <c r="A46" s="90">
        <v>93</v>
      </c>
      <c r="B46" s="91">
        <v>3522</v>
      </c>
      <c r="C46" s="91"/>
      <c r="D46" s="36"/>
      <c r="E46" s="92" t="s">
        <v>41</v>
      </c>
      <c r="F46" s="93"/>
      <c r="G46" s="114">
        <f>SUM(G63+G61+G60)</f>
        <v>40500</v>
      </c>
      <c r="H46" s="55"/>
      <c r="I46" s="114">
        <f>SUM(I63+I61+I60)</f>
        <v>72634.3</v>
      </c>
      <c r="J46" s="55"/>
      <c r="K46" s="114">
        <f>SUM(K63+K61+K60)</f>
        <v>73634.3</v>
      </c>
      <c r="L46" s="55"/>
      <c r="M46" s="114">
        <f>SUM(M63+M61+M60)</f>
        <v>71170.1</v>
      </c>
      <c r="N46" s="55"/>
      <c r="O46" s="145">
        <f>SUM(O63+O61+O62+O60)</f>
        <v>71101.8</v>
      </c>
    </row>
    <row r="47" spans="1:15" ht="14.25" customHeight="1">
      <c r="A47" s="73"/>
      <c r="B47" s="65"/>
      <c r="C47" s="65">
        <v>6121</v>
      </c>
      <c r="D47" s="38" t="s">
        <v>42</v>
      </c>
      <c r="E47" s="103" t="s">
        <v>43</v>
      </c>
      <c r="F47" s="74"/>
      <c r="G47" s="75">
        <v>25000</v>
      </c>
      <c r="H47" s="54">
        <v>15055.4</v>
      </c>
      <c r="I47" s="75">
        <v>40055.4</v>
      </c>
      <c r="J47" s="54"/>
      <c r="K47" s="75">
        <v>40055.4</v>
      </c>
      <c r="L47" s="54"/>
      <c r="M47" s="75">
        <v>40055.4</v>
      </c>
      <c r="N47" s="54"/>
      <c r="O47" s="118">
        <v>40055.4</v>
      </c>
    </row>
    <row r="48" spans="1:15" ht="14.25" customHeight="1">
      <c r="A48" s="86"/>
      <c r="B48" s="94"/>
      <c r="C48" s="65">
        <v>6121</v>
      </c>
      <c r="D48" s="38" t="s">
        <v>44</v>
      </c>
      <c r="E48" s="103" t="s">
        <v>45</v>
      </c>
      <c r="F48" s="75">
        <v>10761.7</v>
      </c>
      <c r="G48" s="75">
        <v>15500</v>
      </c>
      <c r="H48" s="54">
        <v>10761.7</v>
      </c>
      <c r="I48" s="75">
        <v>26261.7</v>
      </c>
      <c r="J48" s="54"/>
      <c r="K48" s="75">
        <v>26261.7</v>
      </c>
      <c r="L48" s="54">
        <v>-2684.2</v>
      </c>
      <c r="M48" s="75">
        <v>23577.5</v>
      </c>
      <c r="N48" s="54">
        <v>-1945.5</v>
      </c>
      <c r="O48" s="118">
        <v>21632</v>
      </c>
    </row>
    <row r="49" spans="1:15" ht="14.25" customHeight="1">
      <c r="A49" s="86"/>
      <c r="B49" s="94"/>
      <c r="C49" s="65">
        <v>5137</v>
      </c>
      <c r="D49" s="38" t="s">
        <v>44</v>
      </c>
      <c r="E49" s="103" t="s">
        <v>45</v>
      </c>
      <c r="F49" s="75"/>
      <c r="G49" s="75">
        <v>0</v>
      </c>
      <c r="H49" s="54"/>
      <c r="I49" s="75">
        <v>0</v>
      </c>
      <c r="J49" s="54"/>
      <c r="K49" s="75">
        <v>0</v>
      </c>
      <c r="L49" s="54"/>
      <c r="M49" s="75">
        <v>0</v>
      </c>
      <c r="N49" s="54">
        <v>1945.5</v>
      </c>
      <c r="O49" s="118">
        <v>1945.5</v>
      </c>
    </row>
    <row r="50" spans="1:15" ht="14.25" customHeight="1">
      <c r="A50" s="86"/>
      <c r="B50" s="94"/>
      <c r="C50" s="65">
        <v>6121</v>
      </c>
      <c r="D50" s="38" t="s">
        <v>60</v>
      </c>
      <c r="E50" s="103" t="s">
        <v>61</v>
      </c>
      <c r="F50" s="74"/>
      <c r="G50" s="75">
        <v>0</v>
      </c>
      <c r="H50" s="54">
        <v>1323</v>
      </c>
      <c r="I50" s="75">
        <v>1323</v>
      </c>
      <c r="J50" s="54"/>
      <c r="K50" s="75">
        <v>1323</v>
      </c>
      <c r="L50" s="54">
        <v>210</v>
      </c>
      <c r="M50" s="75">
        <v>1533</v>
      </c>
      <c r="N50" s="54">
        <v>-53.8</v>
      </c>
      <c r="O50" s="118">
        <v>1479.2</v>
      </c>
    </row>
    <row r="51" spans="1:15" ht="14.25" customHeight="1">
      <c r="A51" s="86"/>
      <c r="B51" s="94"/>
      <c r="C51" s="65">
        <v>6121</v>
      </c>
      <c r="D51" s="38" t="s">
        <v>143</v>
      </c>
      <c r="E51" s="103" t="s">
        <v>144</v>
      </c>
      <c r="F51" s="74"/>
      <c r="G51" s="75">
        <v>0</v>
      </c>
      <c r="H51" s="54"/>
      <c r="I51" s="75">
        <v>0</v>
      </c>
      <c r="J51" s="54">
        <v>500</v>
      </c>
      <c r="K51" s="75">
        <v>500</v>
      </c>
      <c r="L51" s="54">
        <v>400</v>
      </c>
      <c r="M51" s="75">
        <v>900</v>
      </c>
      <c r="N51" s="54"/>
      <c r="O51" s="118">
        <v>900</v>
      </c>
    </row>
    <row r="52" spans="1:15" ht="14.25" customHeight="1">
      <c r="A52" s="86"/>
      <c r="B52" s="94"/>
      <c r="C52" s="65">
        <v>6313</v>
      </c>
      <c r="D52" s="38" t="s">
        <v>62</v>
      </c>
      <c r="E52" s="103" t="s">
        <v>63</v>
      </c>
      <c r="F52" s="74"/>
      <c r="G52" s="75">
        <v>0</v>
      </c>
      <c r="H52" s="54">
        <v>988</v>
      </c>
      <c r="I52" s="75">
        <v>988</v>
      </c>
      <c r="J52" s="54"/>
      <c r="K52" s="75">
        <v>988</v>
      </c>
      <c r="L52" s="54"/>
      <c r="M52" s="75">
        <v>988</v>
      </c>
      <c r="N52" s="54"/>
      <c r="O52" s="118">
        <v>988</v>
      </c>
    </row>
    <row r="53" spans="1:15" ht="14.25" customHeight="1">
      <c r="A53" s="86"/>
      <c r="B53" s="94"/>
      <c r="C53" s="65">
        <v>6313</v>
      </c>
      <c r="D53" s="38" t="s">
        <v>64</v>
      </c>
      <c r="E53" s="103" t="s">
        <v>65</v>
      </c>
      <c r="F53" s="74"/>
      <c r="G53" s="75">
        <v>0</v>
      </c>
      <c r="H53" s="54">
        <v>390</v>
      </c>
      <c r="I53" s="75">
        <v>390</v>
      </c>
      <c r="J53" s="54"/>
      <c r="K53" s="75">
        <v>390</v>
      </c>
      <c r="L53" s="54">
        <v>-390</v>
      </c>
      <c r="M53" s="75">
        <v>0</v>
      </c>
      <c r="N53" s="54"/>
      <c r="O53" s="118">
        <v>0</v>
      </c>
    </row>
    <row r="54" spans="1:15" ht="14.25" customHeight="1">
      <c r="A54" s="86"/>
      <c r="B54" s="94"/>
      <c r="C54" s="65">
        <v>6313</v>
      </c>
      <c r="D54" s="38" t="s">
        <v>66</v>
      </c>
      <c r="E54" s="103" t="s">
        <v>67</v>
      </c>
      <c r="F54" s="74"/>
      <c r="G54" s="75">
        <v>0</v>
      </c>
      <c r="H54" s="54">
        <v>1200</v>
      </c>
      <c r="I54" s="75">
        <v>1200</v>
      </c>
      <c r="J54" s="54"/>
      <c r="K54" s="75">
        <v>1200</v>
      </c>
      <c r="L54" s="54"/>
      <c r="M54" s="75">
        <v>1200</v>
      </c>
      <c r="N54" s="54"/>
      <c r="O54" s="118">
        <v>1200</v>
      </c>
    </row>
    <row r="55" spans="1:15" ht="14.25" customHeight="1">
      <c r="A55" s="86"/>
      <c r="B55" s="94"/>
      <c r="C55" s="65">
        <v>6313</v>
      </c>
      <c r="D55" s="38" t="s">
        <v>68</v>
      </c>
      <c r="E55" s="103" t="s">
        <v>71</v>
      </c>
      <c r="F55" s="74"/>
      <c r="G55" s="75">
        <v>0</v>
      </c>
      <c r="H55" s="54">
        <v>380</v>
      </c>
      <c r="I55" s="75">
        <v>380</v>
      </c>
      <c r="J55" s="54"/>
      <c r="K55" s="75">
        <v>380</v>
      </c>
      <c r="L55" s="54"/>
      <c r="M55" s="75">
        <v>380</v>
      </c>
      <c r="N55" s="54"/>
      <c r="O55" s="118">
        <v>380</v>
      </c>
    </row>
    <row r="56" spans="1:15" ht="14.25" customHeight="1">
      <c r="A56" s="86"/>
      <c r="B56" s="94"/>
      <c r="C56" s="65">
        <v>6313</v>
      </c>
      <c r="D56" s="38" t="s">
        <v>69</v>
      </c>
      <c r="E56" s="103" t="s">
        <v>70</v>
      </c>
      <c r="F56" s="74"/>
      <c r="G56" s="75">
        <v>0</v>
      </c>
      <c r="H56" s="54">
        <v>700</v>
      </c>
      <c r="I56" s="75">
        <v>700</v>
      </c>
      <c r="J56" s="54"/>
      <c r="K56" s="75">
        <v>700</v>
      </c>
      <c r="L56" s="54"/>
      <c r="M56" s="75">
        <v>700</v>
      </c>
      <c r="N56" s="54"/>
      <c r="O56" s="118">
        <v>700</v>
      </c>
    </row>
    <row r="57" spans="1:15" ht="14.25" customHeight="1">
      <c r="A57" s="86"/>
      <c r="B57" s="94"/>
      <c r="C57" s="65">
        <v>6313</v>
      </c>
      <c r="D57" s="38" t="s">
        <v>72</v>
      </c>
      <c r="E57" s="103" t="s">
        <v>73</v>
      </c>
      <c r="F57" s="74"/>
      <c r="G57" s="75">
        <v>0</v>
      </c>
      <c r="H57" s="54">
        <v>1124.2</v>
      </c>
      <c r="I57" s="75">
        <v>1124.2</v>
      </c>
      <c r="J57" s="54"/>
      <c r="K57" s="75">
        <v>1124.2</v>
      </c>
      <c r="L57" s="54"/>
      <c r="M57" s="75">
        <v>1124.2</v>
      </c>
      <c r="N57" s="54"/>
      <c r="O57" s="118">
        <v>1124.2</v>
      </c>
    </row>
    <row r="58" spans="1:15" ht="14.25" customHeight="1">
      <c r="A58" s="86"/>
      <c r="B58" s="94"/>
      <c r="C58" s="65">
        <v>5171</v>
      </c>
      <c r="D58" s="38" t="s">
        <v>74</v>
      </c>
      <c r="E58" s="103" t="s">
        <v>75</v>
      </c>
      <c r="F58" s="74"/>
      <c r="G58" s="75">
        <v>0</v>
      </c>
      <c r="H58" s="54">
        <v>212</v>
      </c>
      <c r="I58" s="75">
        <v>212</v>
      </c>
      <c r="J58" s="54"/>
      <c r="K58" s="75">
        <v>212</v>
      </c>
      <c r="L58" s="54"/>
      <c r="M58" s="75">
        <v>212</v>
      </c>
      <c r="N58" s="54">
        <v>-14.5</v>
      </c>
      <c r="O58" s="118">
        <v>197.5</v>
      </c>
    </row>
    <row r="59" spans="1:15" ht="14.25" customHeight="1">
      <c r="A59" s="86"/>
      <c r="B59" s="94"/>
      <c r="C59" s="65">
        <v>5171</v>
      </c>
      <c r="D59" s="38" t="s">
        <v>141</v>
      </c>
      <c r="E59" s="103" t="s">
        <v>142</v>
      </c>
      <c r="F59" s="74"/>
      <c r="G59" s="75">
        <v>0</v>
      </c>
      <c r="H59" s="54"/>
      <c r="I59" s="75">
        <v>0</v>
      </c>
      <c r="J59" s="54">
        <v>500</v>
      </c>
      <c r="K59" s="75">
        <v>500</v>
      </c>
      <c r="L59" s="54"/>
      <c r="M59" s="75">
        <v>500</v>
      </c>
      <c r="N59" s="54"/>
      <c r="O59" s="118">
        <v>500</v>
      </c>
    </row>
    <row r="60" spans="1:15" ht="14.25" customHeight="1">
      <c r="A60" s="86"/>
      <c r="B60" s="94"/>
      <c r="C60" s="89">
        <v>6121</v>
      </c>
      <c r="D60" s="35"/>
      <c r="E60" s="35" t="s">
        <v>32</v>
      </c>
      <c r="F60" s="74"/>
      <c r="G60" s="99">
        <f>SUM(G47:G50)</f>
        <v>40500</v>
      </c>
      <c r="H60" s="128">
        <f>SUM(H47:H50)</f>
        <v>27140.1</v>
      </c>
      <c r="I60" s="99">
        <f>SUM(G60:H60)</f>
        <v>67640.1</v>
      </c>
      <c r="J60" s="128">
        <v>500</v>
      </c>
      <c r="K60" s="99">
        <f>SUM(I60:J60)</f>
        <v>68140.1</v>
      </c>
      <c r="L60" s="229">
        <v>-2074.2</v>
      </c>
      <c r="M60" s="99">
        <f>SUM(K60:L60)</f>
        <v>66065.90000000001</v>
      </c>
      <c r="N60" s="229">
        <v>-1999.3</v>
      </c>
      <c r="O60" s="126">
        <f>SUM(M60:N60)</f>
        <v>64066.600000000006</v>
      </c>
    </row>
    <row r="61" spans="1:15" ht="14.25" customHeight="1">
      <c r="A61" s="73"/>
      <c r="B61" s="65"/>
      <c r="C61" s="89">
        <v>6313</v>
      </c>
      <c r="D61" s="35"/>
      <c r="E61" s="35" t="s">
        <v>58</v>
      </c>
      <c r="F61" s="74"/>
      <c r="G61" s="241">
        <f>SUM(G52:G57)</f>
        <v>0</v>
      </c>
      <c r="H61" s="242">
        <f>SUM(H52:H57)</f>
        <v>4782.2</v>
      </c>
      <c r="I61" s="241">
        <f>SUM(G61:H61)</f>
        <v>4782.2</v>
      </c>
      <c r="J61" s="53"/>
      <c r="K61" s="241">
        <f>SUM(I61:J61)</f>
        <v>4782.2</v>
      </c>
      <c r="L61" s="242">
        <v>-390</v>
      </c>
      <c r="M61" s="241">
        <f>SUM(K61:L61)</f>
        <v>4392.2</v>
      </c>
      <c r="N61" s="242"/>
      <c r="O61" s="243">
        <f>SUM(M61:N61)</f>
        <v>4392.2</v>
      </c>
    </row>
    <row r="62" spans="1:15" ht="14.25" customHeight="1">
      <c r="A62" s="73"/>
      <c r="B62" s="65"/>
      <c r="C62" s="89">
        <v>5137</v>
      </c>
      <c r="D62" s="35"/>
      <c r="E62" s="35" t="s">
        <v>59</v>
      </c>
      <c r="F62" s="74"/>
      <c r="G62" s="219">
        <v>0</v>
      </c>
      <c r="H62" s="220"/>
      <c r="I62" s="219">
        <v>0</v>
      </c>
      <c r="J62" s="220"/>
      <c r="K62" s="219">
        <v>0</v>
      </c>
      <c r="L62" s="53"/>
      <c r="M62" s="219">
        <v>0</v>
      </c>
      <c r="N62" s="220">
        <v>1945.5</v>
      </c>
      <c r="O62" s="219">
        <f>SUM(M62:N62)</f>
        <v>1945.5</v>
      </c>
    </row>
    <row r="63" spans="1:15" ht="14.25" customHeight="1" thickBot="1">
      <c r="A63" s="196"/>
      <c r="B63" s="197"/>
      <c r="C63" s="102">
        <v>5171</v>
      </c>
      <c r="D63" s="198"/>
      <c r="E63" s="198" t="s">
        <v>59</v>
      </c>
      <c r="F63" s="200"/>
      <c r="G63" s="244">
        <f>SUM(G58)</f>
        <v>0</v>
      </c>
      <c r="H63" s="210">
        <f>SUM(H58)</f>
        <v>212</v>
      </c>
      <c r="I63" s="244">
        <f>SUM(G63:H63)</f>
        <v>212</v>
      </c>
      <c r="J63" s="210">
        <v>500</v>
      </c>
      <c r="K63" s="244">
        <f>SUM(I63:J63)</f>
        <v>712</v>
      </c>
      <c r="L63" s="104"/>
      <c r="M63" s="244">
        <f>SUM(K63:L63)</f>
        <v>712</v>
      </c>
      <c r="N63" s="210">
        <v>-14.5</v>
      </c>
      <c r="O63" s="244">
        <f>SUM(M63:N63)</f>
        <v>697.5</v>
      </c>
    </row>
    <row r="64" spans="1:15" ht="14.25" customHeight="1">
      <c r="A64" s="86">
        <v>94</v>
      </c>
      <c r="B64" s="87">
        <v>3522</v>
      </c>
      <c r="C64" s="87"/>
      <c r="D64" s="38"/>
      <c r="E64" s="88" t="s">
        <v>76</v>
      </c>
      <c r="F64" s="182"/>
      <c r="G64" s="113">
        <f>SUM(G78)</f>
        <v>0</v>
      </c>
      <c r="H64" s="52"/>
      <c r="I64" s="113">
        <f>SUM(I78)</f>
        <v>585</v>
      </c>
      <c r="J64" s="52"/>
      <c r="K64" s="113">
        <f>SUM(K78+K76)</f>
        <v>1960</v>
      </c>
      <c r="L64" s="52"/>
      <c r="M64" s="113">
        <f>SUM(M78+M76)</f>
        <v>2380</v>
      </c>
      <c r="N64" s="52"/>
      <c r="O64" s="129">
        <f>SUM(O74+O75+O78+O77+O76)</f>
        <v>7383</v>
      </c>
    </row>
    <row r="65" spans="1:15" ht="14.25" customHeight="1">
      <c r="A65" s="86"/>
      <c r="B65" s="87"/>
      <c r="C65" s="94">
        <v>6313</v>
      </c>
      <c r="D65" s="38" t="s">
        <v>135</v>
      </c>
      <c r="E65" s="103" t="s">
        <v>136</v>
      </c>
      <c r="F65" s="182"/>
      <c r="G65" s="72">
        <v>0</v>
      </c>
      <c r="H65" s="52"/>
      <c r="I65" s="72">
        <v>0</v>
      </c>
      <c r="J65" s="52">
        <v>1375</v>
      </c>
      <c r="K65" s="72">
        <v>1375</v>
      </c>
      <c r="L65" s="52"/>
      <c r="M65" s="72">
        <v>1375</v>
      </c>
      <c r="N65" s="52"/>
      <c r="O65" s="165">
        <v>1375</v>
      </c>
    </row>
    <row r="66" spans="1:15" ht="14.25" customHeight="1">
      <c r="A66" s="73"/>
      <c r="B66" s="65"/>
      <c r="C66" s="65">
        <v>5171</v>
      </c>
      <c r="D66" s="30" t="s">
        <v>77</v>
      </c>
      <c r="E66" s="38" t="s">
        <v>78</v>
      </c>
      <c r="F66" s="75"/>
      <c r="G66" s="75">
        <v>0</v>
      </c>
      <c r="H66" s="53">
        <v>585</v>
      </c>
      <c r="I66" s="75">
        <v>585</v>
      </c>
      <c r="J66" s="53"/>
      <c r="K66" s="75">
        <v>585</v>
      </c>
      <c r="L66" s="53"/>
      <c r="M66" s="75">
        <v>585</v>
      </c>
      <c r="N66" s="53"/>
      <c r="O66" s="118">
        <v>585</v>
      </c>
    </row>
    <row r="67" spans="1:15" ht="14.25" customHeight="1">
      <c r="A67" s="69"/>
      <c r="B67" s="70"/>
      <c r="C67" s="70">
        <v>5171</v>
      </c>
      <c r="D67" s="33" t="s">
        <v>149</v>
      </c>
      <c r="E67" s="38" t="s">
        <v>150</v>
      </c>
      <c r="F67" s="223"/>
      <c r="G67" s="230">
        <v>0</v>
      </c>
      <c r="H67" s="52"/>
      <c r="I67" s="230">
        <v>0</v>
      </c>
      <c r="J67" s="52"/>
      <c r="K67" s="230">
        <v>0</v>
      </c>
      <c r="L67" s="52">
        <v>240</v>
      </c>
      <c r="M67" s="230">
        <v>240</v>
      </c>
      <c r="N67" s="52"/>
      <c r="O67" s="165">
        <v>240</v>
      </c>
    </row>
    <row r="68" spans="1:15" ht="14.25" customHeight="1">
      <c r="A68" s="69"/>
      <c r="B68" s="70"/>
      <c r="C68" s="70">
        <v>5171</v>
      </c>
      <c r="D68" s="33" t="s">
        <v>151</v>
      </c>
      <c r="E68" s="38" t="s">
        <v>152</v>
      </c>
      <c r="F68" s="223"/>
      <c r="G68" s="230">
        <v>0</v>
      </c>
      <c r="H68" s="52"/>
      <c r="I68" s="230">
        <v>0</v>
      </c>
      <c r="J68" s="52"/>
      <c r="K68" s="230">
        <v>0</v>
      </c>
      <c r="L68" s="52">
        <v>180</v>
      </c>
      <c r="M68" s="230">
        <v>180</v>
      </c>
      <c r="N68" s="52">
        <v>-180</v>
      </c>
      <c r="O68" s="165">
        <v>0</v>
      </c>
    </row>
    <row r="69" spans="1:15" ht="14.25" customHeight="1">
      <c r="A69" s="69"/>
      <c r="B69" s="70"/>
      <c r="C69" s="70">
        <v>6313</v>
      </c>
      <c r="D69" s="33" t="s">
        <v>151</v>
      </c>
      <c r="E69" s="38" t="s">
        <v>159</v>
      </c>
      <c r="F69" s="223"/>
      <c r="G69" s="230">
        <v>0</v>
      </c>
      <c r="H69" s="52"/>
      <c r="I69" s="230">
        <v>0</v>
      </c>
      <c r="J69" s="52"/>
      <c r="K69" s="230">
        <v>0</v>
      </c>
      <c r="L69" s="52"/>
      <c r="M69" s="230">
        <v>0</v>
      </c>
      <c r="N69" s="52">
        <v>180</v>
      </c>
      <c r="O69" s="165">
        <v>180</v>
      </c>
    </row>
    <row r="70" spans="1:15" ht="14.25" customHeight="1">
      <c r="A70" s="69"/>
      <c r="B70" s="70"/>
      <c r="C70" s="70">
        <v>5171</v>
      </c>
      <c r="D70" s="33" t="s">
        <v>160</v>
      </c>
      <c r="E70" s="38" t="s">
        <v>161</v>
      </c>
      <c r="F70" s="223"/>
      <c r="G70" s="230">
        <v>0</v>
      </c>
      <c r="H70" s="52"/>
      <c r="I70" s="230">
        <v>0</v>
      </c>
      <c r="J70" s="52"/>
      <c r="K70" s="230">
        <v>0</v>
      </c>
      <c r="L70" s="52"/>
      <c r="M70" s="230">
        <v>0</v>
      </c>
      <c r="N70" s="52">
        <v>115</v>
      </c>
      <c r="O70" s="165">
        <v>115</v>
      </c>
    </row>
    <row r="71" spans="1:15" ht="14.25" customHeight="1">
      <c r="A71" s="69"/>
      <c r="B71" s="70"/>
      <c r="C71" s="70">
        <v>6121</v>
      </c>
      <c r="D71" s="33" t="s">
        <v>162</v>
      </c>
      <c r="E71" s="38" t="s">
        <v>163</v>
      </c>
      <c r="F71" s="223"/>
      <c r="G71" s="230">
        <v>0</v>
      </c>
      <c r="H71" s="52"/>
      <c r="I71" s="230">
        <v>0</v>
      </c>
      <c r="J71" s="52"/>
      <c r="K71" s="230">
        <v>0</v>
      </c>
      <c r="L71" s="52"/>
      <c r="M71" s="230">
        <v>0</v>
      </c>
      <c r="N71" s="52">
        <v>3553</v>
      </c>
      <c r="O71" s="165">
        <v>3553</v>
      </c>
    </row>
    <row r="72" spans="1:15" ht="14.25" customHeight="1">
      <c r="A72" s="69"/>
      <c r="B72" s="70"/>
      <c r="C72" s="70">
        <v>6122</v>
      </c>
      <c r="D72" s="33" t="s">
        <v>162</v>
      </c>
      <c r="E72" s="38" t="s">
        <v>163</v>
      </c>
      <c r="F72" s="223"/>
      <c r="G72" s="230">
        <v>0</v>
      </c>
      <c r="H72" s="52"/>
      <c r="I72" s="230">
        <v>0</v>
      </c>
      <c r="J72" s="52"/>
      <c r="K72" s="230">
        <v>0</v>
      </c>
      <c r="L72" s="52"/>
      <c r="M72" s="230">
        <v>0</v>
      </c>
      <c r="N72" s="52">
        <v>180</v>
      </c>
      <c r="O72" s="165">
        <v>180</v>
      </c>
    </row>
    <row r="73" spans="1:15" ht="14.25" customHeight="1">
      <c r="A73" s="69"/>
      <c r="B73" s="70"/>
      <c r="C73" s="70">
        <v>5137</v>
      </c>
      <c r="D73" s="33" t="s">
        <v>162</v>
      </c>
      <c r="E73" s="38" t="s">
        <v>163</v>
      </c>
      <c r="F73" s="223"/>
      <c r="G73" s="230">
        <v>0</v>
      </c>
      <c r="H73" s="52"/>
      <c r="I73" s="230">
        <v>0</v>
      </c>
      <c r="J73" s="52"/>
      <c r="K73" s="230">
        <v>0</v>
      </c>
      <c r="L73" s="52"/>
      <c r="M73" s="230">
        <v>0</v>
      </c>
      <c r="N73" s="52">
        <v>1155</v>
      </c>
      <c r="O73" s="165">
        <v>1155</v>
      </c>
    </row>
    <row r="74" spans="1:15" ht="14.25" customHeight="1">
      <c r="A74" s="69"/>
      <c r="B74" s="70"/>
      <c r="C74" s="89">
        <v>6121</v>
      </c>
      <c r="D74" s="35"/>
      <c r="E74" s="35" t="s">
        <v>32</v>
      </c>
      <c r="F74" s="223"/>
      <c r="G74" s="99">
        <v>0</v>
      </c>
      <c r="H74" s="128"/>
      <c r="I74" s="99">
        <v>0</v>
      </c>
      <c r="J74" s="128"/>
      <c r="K74" s="99">
        <v>0</v>
      </c>
      <c r="L74" s="229"/>
      <c r="M74" s="99">
        <v>0</v>
      </c>
      <c r="N74" s="229">
        <v>3553</v>
      </c>
      <c r="O74" s="126">
        <f>SUM(M74:N74)</f>
        <v>3553</v>
      </c>
    </row>
    <row r="75" spans="1:15" ht="14.25" customHeight="1">
      <c r="A75" s="69"/>
      <c r="B75" s="70"/>
      <c r="C75" s="185">
        <v>6122</v>
      </c>
      <c r="D75" s="186"/>
      <c r="E75" s="35" t="s">
        <v>32</v>
      </c>
      <c r="F75" s="223"/>
      <c r="G75" s="245">
        <v>0</v>
      </c>
      <c r="H75" s="127"/>
      <c r="I75" s="245">
        <v>0</v>
      </c>
      <c r="J75" s="127"/>
      <c r="K75" s="245">
        <v>0</v>
      </c>
      <c r="L75" s="204"/>
      <c r="M75" s="245">
        <v>0</v>
      </c>
      <c r="N75" s="204">
        <v>180</v>
      </c>
      <c r="O75" s="117">
        <v>180</v>
      </c>
    </row>
    <row r="76" spans="1:15" ht="14.25" customHeight="1">
      <c r="A76" s="69"/>
      <c r="B76" s="70"/>
      <c r="C76" s="185">
        <v>6313</v>
      </c>
      <c r="D76" s="186"/>
      <c r="E76" s="32" t="s">
        <v>58</v>
      </c>
      <c r="F76" s="223"/>
      <c r="G76" s="207">
        <v>0</v>
      </c>
      <c r="H76" s="205"/>
      <c r="I76" s="207">
        <v>0</v>
      </c>
      <c r="J76" s="205">
        <v>1375</v>
      </c>
      <c r="K76" s="207">
        <f>SUM(I76:J76)</f>
        <v>1375</v>
      </c>
      <c r="L76" s="52"/>
      <c r="M76" s="207">
        <f>SUM(K76:L76)</f>
        <v>1375</v>
      </c>
      <c r="N76" s="205">
        <v>180</v>
      </c>
      <c r="O76" s="208">
        <f>SUM(M76:N76)</f>
        <v>1555</v>
      </c>
    </row>
    <row r="77" spans="1:15" ht="14.25" customHeight="1">
      <c r="A77" s="73"/>
      <c r="B77" s="65"/>
      <c r="C77" s="89">
        <v>5137</v>
      </c>
      <c r="D77" s="35"/>
      <c r="E77" s="35" t="s">
        <v>59</v>
      </c>
      <c r="F77" s="75"/>
      <c r="G77" s="219">
        <v>0</v>
      </c>
      <c r="H77" s="220"/>
      <c r="I77" s="219">
        <v>0</v>
      </c>
      <c r="J77" s="53"/>
      <c r="K77" s="219">
        <v>0</v>
      </c>
      <c r="L77" s="220"/>
      <c r="M77" s="219">
        <v>0</v>
      </c>
      <c r="N77" s="220">
        <v>1155</v>
      </c>
      <c r="O77" s="219">
        <f>SUM(M77:N77)</f>
        <v>1155</v>
      </c>
    </row>
    <row r="78" spans="1:15" ht="14.25" customHeight="1" thickBot="1">
      <c r="A78" s="196"/>
      <c r="B78" s="197"/>
      <c r="C78" s="102">
        <v>5171</v>
      </c>
      <c r="D78" s="198"/>
      <c r="E78" s="198" t="s">
        <v>59</v>
      </c>
      <c r="F78" s="200"/>
      <c r="G78" s="244">
        <f>SUM(G66)</f>
        <v>0</v>
      </c>
      <c r="H78" s="210">
        <f>SUM(H66)</f>
        <v>585</v>
      </c>
      <c r="I78" s="244">
        <f>SUM(G78:H78)</f>
        <v>585</v>
      </c>
      <c r="J78" s="104"/>
      <c r="K78" s="244">
        <f>SUM(I78:J78)</f>
        <v>585</v>
      </c>
      <c r="L78" s="210">
        <v>420</v>
      </c>
      <c r="M78" s="244">
        <f>SUM(K78:L78)</f>
        <v>1005</v>
      </c>
      <c r="N78" s="210">
        <v>-65</v>
      </c>
      <c r="O78" s="244">
        <f>SUM(M78:N78)</f>
        <v>940</v>
      </c>
    </row>
    <row r="79" spans="1:15" ht="14.25" customHeight="1">
      <c r="A79" s="90">
        <v>95</v>
      </c>
      <c r="B79" s="91">
        <v>3522</v>
      </c>
      <c r="C79" s="91"/>
      <c r="D79" s="36"/>
      <c r="E79" s="92" t="s">
        <v>79</v>
      </c>
      <c r="F79" s="211"/>
      <c r="G79" s="114">
        <f>G84</f>
        <v>0</v>
      </c>
      <c r="H79" s="55"/>
      <c r="I79" s="114">
        <f>I84</f>
        <v>214.8</v>
      </c>
      <c r="J79" s="55"/>
      <c r="K79" s="114">
        <f>K84+K83</f>
        <v>14314.8</v>
      </c>
      <c r="L79" s="55"/>
      <c r="M79" s="114">
        <f>M84+M83</f>
        <v>14314.8</v>
      </c>
      <c r="N79" s="55"/>
      <c r="O79" s="145">
        <f>O84+O83</f>
        <v>14314.8</v>
      </c>
    </row>
    <row r="80" spans="1:15" ht="14.25" customHeight="1">
      <c r="A80" s="89"/>
      <c r="B80" s="89"/>
      <c r="C80" s="94">
        <v>6121</v>
      </c>
      <c r="D80" s="38" t="s">
        <v>137</v>
      </c>
      <c r="E80" s="103" t="s">
        <v>140</v>
      </c>
      <c r="F80" s="182"/>
      <c r="G80" s="72">
        <v>0</v>
      </c>
      <c r="H80" s="52"/>
      <c r="I80" s="72">
        <v>0</v>
      </c>
      <c r="J80" s="52">
        <v>9100</v>
      </c>
      <c r="K80" s="72">
        <v>9100</v>
      </c>
      <c r="L80" s="52"/>
      <c r="M80" s="72">
        <v>9100</v>
      </c>
      <c r="N80" s="52"/>
      <c r="O80" s="165">
        <v>9100</v>
      </c>
    </row>
    <row r="81" spans="1:15" ht="14.25" customHeight="1">
      <c r="A81" s="80"/>
      <c r="B81" s="82"/>
      <c r="C81" s="94">
        <v>6121</v>
      </c>
      <c r="D81" s="38" t="s">
        <v>138</v>
      </c>
      <c r="E81" s="103" t="s">
        <v>139</v>
      </c>
      <c r="F81" s="182"/>
      <c r="G81" s="72">
        <v>0</v>
      </c>
      <c r="H81" s="52"/>
      <c r="I81" s="72">
        <v>0</v>
      </c>
      <c r="J81" s="52">
        <v>5000</v>
      </c>
      <c r="K81" s="72">
        <v>5000</v>
      </c>
      <c r="L81" s="52"/>
      <c r="M81" s="72">
        <v>5000</v>
      </c>
      <c r="N81" s="52"/>
      <c r="O81" s="165">
        <v>5000</v>
      </c>
    </row>
    <row r="82" spans="1:15" ht="14.25" customHeight="1">
      <c r="A82" s="69"/>
      <c r="B82" s="70"/>
      <c r="C82" s="65">
        <v>5171</v>
      </c>
      <c r="D82" s="38" t="s">
        <v>80</v>
      </c>
      <c r="E82" s="30" t="s">
        <v>81</v>
      </c>
      <c r="F82" s="72"/>
      <c r="G82" s="72">
        <v>0</v>
      </c>
      <c r="H82" s="53">
        <v>214.8</v>
      </c>
      <c r="I82" s="72">
        <v>214.8</v>
      </c>
      <c r="J82" s="53"/>
      <c r="K82" s="72">
        <v>214.8</v>
      </c>
      <c r="L82" s="53"/>
      <c r="M82" s="72">
        <v>214.8</v>
      </c>
      <c r="N82" s="53"/>
      <c r="O82" s="165">
        <v>214.8</v>
      </c>
    </row>
    <row r="83" spans="1:15" ht="14.25" customHeight="1">
      <c r="A83" s="69"/>
      <c r="B83" s="70"/>
      <c r="C83" s="89">
        <v>6121</v>
      </c>
      <c r="D83" s="35"/>
      <c r="E83" s="35" t="s">
        <v>32</v>
      </c>
      <c r="F83" s="74"/>
      <c r="G83" s="99">
        <v>0</v>
      </c>
      <c r="H83" s="128"/>
      <c r="I83" s="99">
        <v>0</v>
      </c>
      <c r="J83" s="128">
        <v>14100</v>
      </c>
      <c r="K83" s="99">
        <f>SUM(I83:J83)</f>
        <v>14100</v>
      </c>
      <c r="L83" s="209"/>
      <c r="M83" s="99">
        <f>SUM(K83:L83)</f>
        <v>14100</v>
      </c>
      <c r="N83" s="209"/>
      <c r="O83" s="126">
        <f>SUM(M83:N83)</f>
        <v>14100</v>
      </c>
    </row>
    <row r="84" spans="1:15" ht="14.25" customHeight="1" thickBot="1">
      <c r="A84" s="76"/>
      <c r="B84" s="77"/>
      <c r="C84" s="78">
        <v>5171</v>
      </c>
      <c r="D84" s="31"/>
      <c r="E84" s="198" t="s">
        <v>59</v>
      </c>
      <c r="F84" s="79"/>
      <c r="G84" s="116">
        <v>0</v>
      </c>
      <c r="H84" s="210">
        <f>SUM(H82)</f>
        <v>214.8</v>
      </c>
      <c r="I84" s="116">
        <f>SUM(G84:H84)</f>
        <v>214.8</v>
      </c>
      <c r="J84" s="104"/>
      <c r="K84" s="116">
        <f>SUM(I84:J84)</f>
        <v>214.8</v>
      </c>
      <c r="L84" s="104"/>
      <c r="M84" s="116">
        <f>SUM(K84:L84)</f>
        <v>214.8</v>
      </c>
      <c r="N84" s="104"/>
      <c r="O84" s="116">
        <f>SUM(M84:N84)</f>
        <v>214.8</v>
      </c>
    </row>
    <row r="85" spans="1:15" ht="14.25" customHeight="1">
      <c r="A85" s="187">
        <v>98</v>
      </c>
      <c r="B85" s="189">
        <v>3522</v>
      </c>
      <c r="C85" s="189"/>
      <c r="D85" s="36"/>
      <c r="E85" s="212" t="s">
        <v>82</v>
      </c>
      <c r="F85" s="93"/>
      <c r="G85" s="114">
        <f>SUM(G88)</f>
        <v>0</v>
      </c>
      <c r="H85" s="55"/>
      <c r="I85" s="114">
        <f>SUM(I88)</f>
        <v>2553</v>
      </c>
      <c r="J85" s="55"/>
      <c r="K85" s="114">
        <f>SUM(K88)</f>
        <v>2553</v>
      </c>
      <c r="L85" s="55"/>
      <c r="M85" s="114">
        <f>SUM(M88)</f>
        <v>4303</v>
      </c>
      <c r="N85" s="55"/>
      <c r="O85" s="145">
        <f>SUM(O88)</f>
        <v>4629.8</v>
      </c>
    </row>
    <row r="86" spans="1:15" ht="14.25" customHeight="1">
      <c r="A86" s="69"/>
      <c r="B86" s="70"/>
      <c r="C86" s="65">
        <v>6121</v>
      </c>
      <c r="D86" s="38" t="s">
        <v>83</v>
      </c>
      <c r="E86" s="33" t="s">
        <v>84</v>
      </c>
      <c r="F86" s="71"/>
      <c r="G86" s="72">
        <v>0</v>
      </c>
      <c r="H86" s="53">
        <v>2553</v>
      </c>
      <c r="I86" s="72">
        <v>2553</v>
      </c>
      <c r="J86" s="53"/>
      <c r="K86" s="72">
        <v>2553</v>
      </c>
      <c r="L86" s="53"/>
      <c r="M86" s="72">
        <v>2553</v>
      </c>
      <c r="N86" s="53">
        <v>326.8</v>
      </c>
      <c r="O86" s="165">
        <v>2879.8</v>
      </c>
    </row>
    <row r="87" spans="1:15" ht="14.25" customHeight="1">
      <c r="A87" s="69"/>
      <c r="B87" s="70"/>
      <c r="C87" s="65">
        <v>6121</v>
      </c>
      <c r="D87" s="30" t="s">
        <v>155</v>
      </c>
      <c r="E87" s="30" t="s">
        <v>156</v>
      </c>
      <c r="F87" s="74"/>
      <c r="G87" s="75">
        <v>0</v>
      </c>
      <c r="H87" s="53"/>
      <c r="I87" s="75">
        <v>0</v>
      </c>
      <c r="J87" s="53"/>
      <c r="K87" s="75">
        <v>0</v>
      </c>
      <c r="L87" s="53">
        <v>1750</v>
      </c>
      <c r="M87" s="75">
        <v>1750</v>
      </c>
      <c r="N87" s="53"/>
      <c r="O87" s="118">
        <v>1750</v>
      </c>
    </row>
    <row r="88" spans="1:15" ht="14.25" customHeight="1" thickBot="1">
      <c r="A88" s="76"/>
      <c r="B88" s="77"/>
      <c r="C88" s="102">
        <v>6121</v>
      </c>
      <c r="D88" s="231"/>
      <c r="E88" s="198" t="s">
        <v>32</v>
      </c>
      <c r="F88" s="200"/>
      <c r="G88" s="232">
        <f>SUM(G86)</f>
        <v>0</v>
      </c>
      <c r="H88" s="213">
        <v>2553</v>
      </c>
      <c r="I88" s="232">
        <f>SUM(G88:H88)</f>
        <v>2553</v>
      </c>
      <c r="J88" s="213"/>
      <c r="K88" s="232">
        <f>SUM(I88:J88)</f>
        <v>2553</v>
      </c>
      <c r="L88" s="217">
        <v>1750</v>
      </c>
      <c r="M88" s="232">
        <f>SUM(K88:L88)</f>
        <v>4303</v>
      </c>
      <c r="N88" s="217">
        <v>326.8</v>
      </c>
      <c r="O88" s="233">
        <f>SUM(M88:N88)</f>
        <v>4629.8</v>
      </c>
    </row>
    <row r="89" spans="1:15" ht="14.25" customHeight="1">
      <c r="A89" s="80">
        <v>99</v>
      </c>
      <c r="B89" s="82">
        <v>3599</v>
      </c>
      <c r="C89" s="82"/>
      <c r="D89" s="32"/>
      <c r="E89" s="83" t="s">
        <v>85</v>
      </c>
      <c r="F89" s="182"/>
      <c r="G89" s="113">
        <f>G97</f>
        <v>10855</v>
      </c>
      <c r="H89" s="52"/>
      <c r="I89" s="113">
        <f>SUM(I97)</f>
        <v>11869.9</v>
      </c>
      <c r="J89" s="52"/>
      <c r="K89" s="113">
        <f>SUM(K97)</f>
        <v>11869.9</v>
      </c>
      <c r="L89" s="52"/>
      <c r="M89" s="113">
        <f>SUM(M97)</f>
        <v>11796.1</v>
      </c>
      <c r="N89" s="52"/>
      <c r="O89" s="129">
        <f>SUM(O97)</f>
        <v>11796.1</v>
      </c>
    </row>
    <row r="90" spans="1:15" ht="14.25" customHeight="1">
      <c r="A90" s="69"/>
      <c r="B90" s="70"/>
      <c r="C90" s="65">
        <v>6313</v>
      </c>
      <c r="D90" s="38" t="s">
        <v>86</v>
      </c>
      <c r="E90" s="33" t="s">
        <v>87</v>
      </c>
      <c r="F90" s="72"/>
      <c r="G90" s="72">
        <v>5855</v>
      </c>
      <c r="H90" s="52"/>
      <c r="I90" s="72">
        <v>5855</v>
      </c>
      <c r="J90" s="52"/>
      <c r="K90" s="72">
        <v>5855</v>
      </c>
      <c r="L90" s="52"/>
      <c r="M90" s="72">
        <v>5855</v>
      </c>
      <c r="N90" s="52"/>
      <c r="O90" s="165">
        <v>5855</v>
      </c>
    </row>
    <row r="91" spans="1:15" ht="14.25" customHeight="1">
      <c r="A91" s="69"/>
      <c r="B91" s="70"/>
      <c r="C91" s="65">
        <v>6313</v>
      </c>
      <c r="D91" s="38" t="s">
        <v>48</v>
      </c>
      <c r="E91" s="33" t="s">
        <v>88</v>
      </c>
      <c r="F91" s="72"/>
      <c r="G91" s="72">
        <v>5000</v>
      </c>
      <c r="H91" s="52"/>
      <c r="I91" s="72">
        <v>5000</v>
      </c>
      <c r="J91" s="52"/>
      <c r="K91" s="72">
        <v>5000</v>
      </c>
      <c r="L91" s="52"/>
      <c r="M91" s="72">
        <v>5000</v>
      </c>
      <c r="N91" s="52"/>
      <c r="O91" s="165">
        <v>5000</v>
      </c>
    </row>
    <row r="92" spans="1:15" ht="14.25" customHeight="1">
      <c r="A92" s="69"/>
      <c r="B92" s="70"/>
      <c r="C92" s="65">
        <v>6313</v>
      </c>
      <c r="D92" s="38" t="s">
        <v>89</v>
      </c>
      <c r="E92" s="33" t="s">
        <v>90</v>
      </c>
      <c r="F92" s="72"/>
      <c r="G92" s="72">
        <v>0</v>
      </c>
      <c r="H92" s="52">
        <v>127.4</v>
      </c>
      <c r="I92" s="72">
        <v>127.4</v>
      </c>
      <c r="J92" s="52"/>
      <c r="K92" s="72">
        <v>127.4</v>
      </c>
      <c r="L92" s="52"/>
      <c r="M92" s="72">
        <v>127.4</v>
      </c>
      <c r="N92" s="52"/>
      <c r="O92" s="165">
        <v>127.4</v>
      </c>
    </row>
    <row r="93" spans="1:15" ht="14.25" customHeight="1">
      <c r="A93" s="69"/>
      <c r="B93" s="70"/>
      <c r="C93" s="65">
        <v>6313</v>
      </c>
      <c r="D93" s="38" t="s">
        <v>91</v>
      </c>
      <c r="E93" s="33" t="s">
        <v>92</v>
      </c>
      <c r="F93" s="72"/>
      <c r="G93" s="72">
        <v>0</v>
      </c>
      <c r="H93" s="52">
        <v>445</v>
      </c>
      <c r="I93" s="72">
        <v>445</v>
      </c>
      <c r="J93" s="52"/>
      <c r="K93" s="72">
        <v>445</v>
      </c>
      <c r="L93" s="52"/>
      <c r="M93" s="72">
        <v>445</v>
      </c>
      <c r="N93" s="52"/>
      <c r="O93" s="165">
        <v>445</v>
      </c>
    </row>
    <row r="94" spans="1:15" ht="14.25" customHeight="1">
      <c r="A94" s="69"/>
      <c r="B94" s="70"/>
      <c r="C94" s="65">
        <v>6313</v>
      </c>
      <c r="D94" s="38" t="s">
        <v>93</v>
      </c>
      <c r="E94" s="33" t="s">
        <v>94</v>
      </c>
      <c r="F94" s="72"/>
      <c r="G94" s="72">
        <v>0</v>
      </c>
      <c r="H94" s="52">
        <v>63.8</v>
      </c>
      <c r="I94" s="72">
        <v>63.8</v>
      </c>
      <c r="J94" s="52"/>
      <c r="K94" s="72">
        <v>63.8</v>
      </c>
      <c r="L94" s="52"/>
      <c r="M94" s="72">
        <v>63.8</v>
      </c>
      <c r="N94" s="52"/>
      <c r="O94" s="165">
        <v>63.8</v>
      </c>
    </row>
    <row r="95" spans="1:15" ht="14.25" customHeight="1">
      <c r="A95" s="69"/>
      <c r="B95" s="70"/>
      <c r="C95" s="65">
        <v>6313</v>
      </c>
      <c r="D95" s="38" t="s">
        <v>95</v>
      </c>
      <c r="E95" s="33" t="s">
        <v>96</v>
      </c>
      <c r="F95" s="72"/>
      <c r="G95" s="72">
        <v>0</v>
      </c>
      <c r="H95" s="52">
        <v>139.5</v>
      </c>
      <c r="I95" s="72">
        <v>139.5</v>
      </c>
      <c r="J95" s="52"/>
      <c r="K95" s="72">
        <v>139.5</v>
      </c>
      <c r="L95" s="52">
        <v>-139.5</v>
      </c>
      <c r="M95" s="72">
        <v>0</v>
      </c>
      <c r="N95" s="52"/>
      <c r="O95" s="165">
        <v>0</v>
      </c>
    </row>
    <row r="96" spans="1:15" ht="14.25" customHeight="1">
      <c r="A96" s="73"/>
      <c r="B96" s="65"/>
      <c r="C96" s="65">
        <v>6313</v>
      </c>
      <c r="D96" s="30" t="s">
        <v>97</v>
      </c>
      <c r="E96" s="30" t="s">
        <v>98</v>
      </c>
      <c r="F96" s="75"/>
      <c r="G96" s="75">
        <v>0</v>
      </c>
      <c r="H96" s="53">
        <v>239.2</v>
      </c>
      <c r="I96" s="75">
        <v>239.2</v>
      </c>
      <c r="J96" s="53"/>
      <c r="K96" s="75">
        <v>239.2</v>
      </c>
      <c r="L96" s="53">
        <v>65.7</v>
      </c>
      <c r="M96" s="75">
        <v>304.9</v>
      </c>
      <c r="N96" s="53"/>
      <c r="O96" s="118">
        <v>304.9</v>
      </c>
    </row>
    <row r="97" spans="1:15" ht="14.25" customHeight="1" thickBot="1">
      <c r="A97" s="80"/>
      <c r="B97" s="81"/>
      <c r="C97" s="82">
        <v>6313</v>
      </c>
      <c r="D97" s="34"/>
      <c r="E97" s="32" t="s">
        <v>58</v>
      </c>
      <c r="F97" s="84"/>
      <c r="G97" s="207">
        <f>SUM(G90:G96)</f>
        <v>10855</v>
      </c>
      <c r="H97" s="205">
        <f>SUM(H92:H96)</f>
        <v>1014.8999999999999</v>
      </c>
      <c r="I97" s="207">
        <f>SUM(G97:H97)</f>
        <v>11869.9</v>
      </c>
      <c r="J97" s="52"/>
      <c r="K97" s="207">
        <f>SUM(I97:J97)</f>
        <v>11869.9</v>
      </c>
      <c r="L97" s="205">
        <v>-73.8</v>
      </c>
      <c r="M97" s="207">
        <f>SUM(K97:L97)</f>
        <v>11796.1</v>
      </c>
      <c r="N97" s="52"/>
      <c r="O97" s="208">
        <f>SUM(M97:N97)</f>
        <v>11796.1</v>
      </c>
    </row>
    <row r="98" spans="1:15" ht="14.25" customHeight="1">
      <c r="A98" s="90">
        <v>7</v>
      </c>
      <c r="B98" s="91">
        <v>3526</v>
      </c>
      <c r="C98" s="91"/>
      <c r="D98" s="36"/>
      <c r="E98" s="92" t="s">
        <v>100</v>
      </c>
      <c r="F98" s="93"/>
      <c r="G98" s="114">
        <f>SUM(G107+G106)</f>
        <v>0</v>
      </c>
      <c r="H98" s="55"/>
      <c r="I98" s="114">
        <f>SUM(I107+I106)</f>
        <v>50.4</v>
      </c>
      <c r="J98" s="55"/>
      <c r="K98" s="114">
        <f>SUM(K107+K106+K105+K104)</f>
        <v>251.9</v>
      </c>
      <c r="L98" s="55"/>
      <c r="M98" s="114">
        <f>SUM(M107+M106+M105+M104)</f>
        <v>251.9</v>
      </c>
      <c r="N98" s="55"/>
      <c r="O98" s="145">
        <f>SUM(O107+O106+O105+O104)</f>
        <v>251.9</v>
      </c>
    </row>
    <row r="99" spans="1:15" ht="14.25" customHeight="1">
      <c r="A99" s="73"/>
      <c r="B99" s="89"/>
      <c r="C99" s="94">
        <v>6121</v>
      </c>
      <c r="D99" s="38" t="s">
        <v>101</v>
      </c>
      <c r="E99" s="103" t="s">
        <v>102</v>
      </c>
      <c r="F99" s="71"/>
      <c r="G99" s="72">
        <v>0</v>
      </c>
      <c r="H99" s="52">
        <v>15.6</v>
      </c>
      <c r="I99" s="72">
        <v>15.6</v>
      </c>
      <c r="J99" s="52"/>
      <c r="K99" s="72">
        <v>15.6</v>
      </c>
      <c r="L99" s="52"/>
      <c r="M99" s="72">
        <v>15.6</v>
      </c>
      <c r="N99" s="52"/>
      <c r="O99" s="165">
        <v>15.6</v>
      </c>
    </row>
    <row r="100" spans="1:15" ht="14.25" customHeight="1">
      <c r="A100" s="80"/>
      <c r="B100" s="82"/>
      <c r="C100" s="94">
        <v>6121</v>
      </c>
      <c r="D100" s="38" t="s">
        <v>37</v>
      </c>
      <c r="E100" s="103" t="s">
        <v>103</v>
      </c>
      <c r="F100" s="71"/>
      <c r="G100" s="72">
        <v>0</v>
      </c>
      <c r="H100" s="52">
        <v>8.8</v>
      </c>
      <c r="I100" s="72">
        <v>8.8</v>
      </c>
      <c r="J100" s="52"/>
      <c r="K100" s="72">
        <v>8.8</v>
      </c>
      <c r="L100" s="52"/>
      <c r="M100" s="72">
        <v>8.8</v>
      </c>
      <c r="N100" s="52"/>
      <c r="O100" s="165">
        <v>8.8</v>
      </c>
    </row>
    <row r="101" spans="1:15" ht="14.25" customHeight="1">
      <c r="A101" s="69"/>
      <c r="B101" s="70"/>
      <c r="C101" s="65">
        <v>5137</v>
      </c>
      <c r="D101" s="38" t="s">
        <v>99</v>
      </c>
      <c r="E101" s="103" t="s">
        <v>104</v>
      </c>
      <c r="F101" s="74"/>
      <c r="G101" s="85">
        <v>0</v>
      </c>
      <c r="H101" s="52">
        <v>26</v>
      </c>
      <c r="I101" s="75">
        <v>26</v>
      </c>
      <c r="J101" s="52"/>
      <c r="K101" s="75">
        <v>26</v>
      </c>
      <c r="L101" s="52"/>
      <c r="M101" s="75">
        <v>26</v>
      </c>
      <c r="N101" s="52"/>
      <c r="O101" s="118">
        <v>26</v>
      </c>
    </row>
    <row r="102" spans="1:15" ht="14.25" customHeight="1">
      <c r="A102" s="69"/>
      <c r="B102" s="70"/>
      <c r="C102" s="65">
        <v>5331</v>
      </c>
      <c r="D102" s="38" t="s">
        <v>119</v>
      </c>
      <c r="E102" s="103" t="s">
        <v>120</v>
      </c>
      <c r="F102" s="74"/>
      <c r="G102" s="85">
        <v>0</v>
      </c>
      <c r="H102" s="52"/>
      <c r="I102" s="75">
        <v>0</v>
      </c>
      <c r="J102" s="52">
        <v>185</v>
      </c>
      <c r="K102" s="75">
        <v>185</v>
      </c>
      <c r="L102" s="52"/>
      <c r="M102" s="75">
        <v>185</v>
      </c>
      <c r="N102" s="52"/>
      <c r="O102" s="118">
        <v>185</v>
      </c>
    </row>
    <row r="103" spans="1:15" ht="14.25" customHeight="1">
      <c r="A103" s="69"/>
      <c r="B103" s="70"/>
      <c r="C103" s="65">
        <v>6351</v>
      </c>
      <c r="D103" s="38" t="s">
        <v>119</v>
      </c>
      <c r="E103" s="103" t="s">
        <v>120</v>
      </c>
      <c r="F103" s="74"/>
      <c r="G103" s="85">
        <v>0</v>
      </c>
      <c r="H103" s="52"/>
      <c r="I103" s="75">
        <v>0</v>
      </c>
      <c r="J103" s="52">
        <v>16.5</v>
      </c>
      <c r="K103" s="75">
        <v>16.5</v>
      </c>
      <c r="L103" s="52"/>
      <c r="M103" s="75">
        <v>16.5</v>
      </c>
      <c r="N103" s="52"/>
      <c r="O103" s="118">
        <v>16.5</v>
      </c>
    </row>
    <row r="104" spans="1:15" ht="14.25" customHeight="1">
      <c r="A104" s="69"/>
      <c r="B104" s="70"/>
      <c r="C104" s="89">
        <v>6351</v>
      </c>
      <c r="D104" s="30"/>
      <c r="E104" s="35" t="s">
        <v>13</v>
      </c>
      <c r="F104" s="74"/>
      <c r="G104" s="99">
        <f>G103</f>
        <v>0</v>
      </c>
      <c r="H104" s="127"/>
      <c r="I104" s="99">
        <f>I103</f>
        <v>0</v>
      </c>
      <c r="J104" s="127">
        <v>16.5</v>
      </c>
      <c r="K104" s="99">
        <f>SUM(I104:J104)</f>
        <v>16.5</v>
      </c>
      <c r="L104" s="52"/>
      <c r="M104" s="99">
        <f>SUM(K104:L104)</f>
        <v>16.5</v>
      </c>
      <c r="N104" s="52"/>
      <c r="O104" s="126">
        <f>SUM(M104:N104)</f>
        <v>16.5</v>
      </c>
    </row>
    <row r="105" spans="1:15" ht="14.25" customHeight="1">
      <c r="A105" s="69"/>
      <c r="B105" s="70"/>
      <c r="C105" s="89">
        <v>5331</v>
      </c>
      <c r="D105" s="30"/>
      <c r="E105" s="35" t="s">
        <v>121</v>
      </c>
      <c r="F105" s="74"/>
      <c r="G105" s="219">
        <f>G102</f>
        <v>0</v>
      </c>
      <c r="H105" s="220"/>
      <c r="I105" s="219">
        <f>I102</f>
        <v>0</v>
      </c>
      <c r="J105" s="221">
        <v>185</v>
      </c>
      <c r="K105" s="219">
        <f>SUM(I105:J105)</f>
        <v>185</v>
      </c>
      <c r="L105" s="53"/>
      <c r="M105" s="219">
        <f>SUM(K105:L105)</f>
        <v>185</v>
      </c>
      <c r="N105" s="53"/>
      <c r="O105" s="219">
        <f>SUM(M105:N105)</f>
        <v>185</v>
      </c>
    </row>
    <row r="106" spans="1:15" ht="14.25" customHeight="1">
      <c r="A106" s="69"/>
      <c r="B106" s="70"/>
      <c r="C106" s="87">
        <v>6121</v>
      </c>
      <c r="D106" s="38"/>
      <c r="E106" s="32" t="s">
        <v>32</v>
      </c>
      <c r="F106" s="71"/>
      <c r="G106" s="218">
        <f>SUM(G99:G100)</f>
        <v>0</v>
      </c>
      <c r="H106" s="127">
        <f>SUM(H99:H100)</f>
        <v>24.4</v>
      </c>
      <c r="I106" s="218">
        <f>SUM(G106:H106)</f>
        <v>24.4</v>
      </c>
      <c r="J106" s="127"/>
      <c r="K106" s="218">
        <f>SUM(I106:J106)</f>
        <v>24.4</v>
      </c>
      <c r="L106" s="52"/>
      <c r="M106" s="218">
        <f>SUM(K106:L106)</f>
        <v>24.4</v>
      </c>
      <c r="N106" s="52"/>
      <c r="O106" s="117">
        <f>SUM(M106:N106)</f>
        <v>24.4</v>
      </c>
    </row>
    <row r="107" spans="1:15" ht="14.25" customHeight="1" thickBot="1">
      <c r="A107" s="76"/>
      <c r="B107" s="77"/>
      <c r="C107" s="78">
        <v>5137</v>
      </c>
      <c r="D107" s="37"/>
      <c r="E107" s="198" t="s">
        <v>59</v>
      </c>
      <c r="F107" s="79"/>
      <c r="G107" s="116">
        <f>SUM(G101)</f>
        <v>0</v>
      </c>
      <c r="H107" s="210">
        <f>SUM(H101)</f>
        <v>26</v>
      </c>
      <c r="I107" s="116">
        <f>SUM(G107:H107)</f>
        <v>26</v>
      </c>
      <c r="J107" s="104"/>
      <c r="K107" s="116">
        <f>SUM(I107:J107)</f>
        <v>26</v>
      </c>
      <c r="L107" s="104"/>
      <c r="M107" s="116">
        <f>SUM(K107:L107)</f>
        <v>26</v>
      </c>
      <c r="N107" s="104"/>
      <c r="O107" s="116">
        <f>SUM(M107:N107)</f>
        <v>26</v>
      </c>
    </row>
    <row r="108" spans="1:15" ht="14.25" customHeight="1">
      <c r="A108" s="90">
        <v>11</v>
      </c>
      <c r="B108" s="91">
        <v>3533</v>
      </c>
      <c r="C108" s="91"/>
      <c r="D108" s="36"/>
      <c r="E108" s="92" t="s">
        <v>105</v>
      </c>
      <c r="F108" s="214"/>
      <c r="G108" s="215">
        <f>SUM(G114)</f>
        <v>6009</v>
      </c>
      <c r="H108" s="55"/>
      <c r="I108" s="215">
        <f>SUM(I114)</f>
        <v>7439.5</v>
      </c>
      <c r="J108" s="55"/>
      <c r="K108" s="215">
        <f>SUM(K114+K115)</f>
        <v>7614.5</v>
      </c>
      <c r="L108" s="55"/>
      <c r="M108" s="215">
        <f>SUM(M114+M115)</f>
        <v>7614.5</v>
      </c>
      <c r="N108" s="55"/>
      <c r="O108" s="216">
        <f>SUM(O114+O115)</f>
        <v>7614.5</v>
      </c>
    </row>
    <row r="109" spans="1:15" ht="14.25" customHeight="1">
      <c r="A109" s="73"/>
      <c r="B109" s="65"/>
      <c r="C109" s="65">
        <v>6351</v>
      </c>
      <c r="D109" s="30"/>
      <c r="E109" s="30" t="s">
        <v>106</v>
      </c>
      <c r="F109" s="75"/>
      <c r="G109" s="75">
        <v>2334</v>
      </c>
      <c r="H109" s="53"/>
      <c r="I109" s="75">
        <v>2334</v>
      </c>
      <c r="J109" s="53"/>
      <c r="K109" s="75">
        <v>2334</v>
      </c>
      <c r="L109" s="53"/>
      <c r="M109" s="75">
        <v>2334</v>
      </c>
      <c r="N109" s="53"/>
      <c r="O109" s="118">
        <v>2334</v>
      </c>
    </row>
    <row r="110" spans="1:15" ht="14.25" customHeight="1">
      <c r="A110" s="73"/>
      <c r="B110" s="65"/>
      <c r="C110" s="65">
        <v>6351</v>
      </c>
      <c r="D110" s="30"/>
      <c r="E110" s="30" t="s">
        <v>107</v>
      </c>
      <c r="F110" s="75"/>
      <c r="G110" s="75">
        <v>3675</v>
      </c>
      <c r="H110" s="53"/>
      <c r="I110" s="75">
        <v>3675</v>
      </c>
      <c r="J110" s="53"/>
      <c r="K110" s="75">
        <v>3675</v>
      </c>
      <c r="L110" s="53"/>
      <c r="M110" s="75">
        <v>3675</v>
      </c>
      <c r="N110" s="53"/>
      <c r="O110" s="118">
        <v>3675</v>
      </c>
    </row>
    <row r="111" spans="1:15" ht="14.25" customHeight="1">
      <c r="A111" s="73"/>
      <c r="B111" s="65"/>
      <c r="C111" s="65">
        <v>6351</v>
      </c>
      <c r="D111" s="30" t="s">
        <v>108</v>
      </c>
      <c r="E111" s="30" t="s">
        <v>109</v>
      </c>
      <c r="F111" s="75"/>
      <c r="G111" s="75"/>
      <c r="H111" s="53">
        <v>1360</v>
      </c>
      <c r="I111" s="75">
        <v>1360</v>
      </c>
      <c r="J111" s="53"/>
      <c r="K111" s="75">
        <v>1360</v>
      </c>
      <c r="L111" s="53"/>
      <c r="M111" s="75">
        <v>1360</v>
      </c>
      <c r="N111" s="53"/>
      <c r="O111" s="118">
        <v>1360</v>
      </c>
    </row>
    <row r="112" spans="1:15" ht="14.25" customHeight="1">
      <c r="A112" s="73"/>
      <c r="B112" s="65"/>
      <c r="C112" s="65">
        <v>6351</v>
      </c>
      <c r="D112" s="30" t="s">
        <v>110</v>
      </c>
      <c r="E112" s="30" t="s">
        <v>111</v>
      </c>
      <c r="F112" s="75"/>
      <c r="G112" s="75"/>
      <c r="H112" s="53">
        <v>70.5</v>
      </c>
      <c r="I112" s="75">
        <v>70.5</v>
      </c>
      <c r="J112" s="53"/>
      <c r="K112" s="75">
        <v>70.5</v>
      </c>
      <c r="L112" s="53"/>
      <c r="M112" s="75">
        <v>70.5</v>
      </c>
      <c r="N112" s="53"/>
      <c r="O112" s="118">
        <v>70.5</v>
      </c>
    </row>
    <row r="113" spans="1:15" ht="14.25" customHeight="1">
      <c r="A113" s="69"/>
      <c r="B113" s="70"/>
      <c r="C113" s="65">
        <v>5331</v>
      </c>
      <c r="D113" s="38" t="s">
        <v>145</v>
      </c>
      <c r="E113" s="103" t="s">
        <v>146</v>
      </c>
      <c r="F113" s="74"/>
      <c r="G113" s="85">
        <v>0</v>
      </c>
      <c r="H113" s="52"/>
      <c r="I113" s="75">
        <v>0</v>
      </c>
      <c r="J113" s="52">
        <v>175</v>
      </c>
      <c r="K113" s="75">
        <v>175</v>
      </c>
      <c r="L113" s="52"/>
      <c r="M113" s="75">
        <v>175</v>
      </c>
      <c r="N113" s="52"/>
      <c r="O113" s="118">
        <v>175</v>
      </c>
    </row>
    <row r="114" spans="1:15" ht="13.5" customHeight="1">
      <c r="A114" s="226"/>
      <c r="B114" s="89"/>
      <c r="C114" s="89">
        <v>6351</v>
      </c>
      <c r="D114" s="30"/>
      <c r="E114" s="35" t="s">
        <v>13</v>
      </c>
      <c r="F114" s="227"/>
      <c r="G114" s="99">
        <f>SUM(G109:G112)</f>
        <v>6009</v>
      </c>
      <c r="H114" s="128">
        <f>SUM(H111:H112)</f>
        <v>1430.5</v>
      </c>
      <c r="I114" s="99">
        <f>SUM(G114:H114)</f>
        <v>7439.5</v>
      </c>
      <c r="J114" s="128"/>
      <c r="K114" s="99">
        <f>SUM(I114:J114)</f>
        <v>7439.5</v>
      </c>
      <c r="L114" s="128"/>
      <c r="M114" s="99">
        <f>SUM(K114:L114)</f>
        <v>7439.5</v>
      </c>
      <c r="N114" s="128"/>
      <c r="O114" s="126">
        <f>SUM(M114:N114)</f>
        <v>7439.5</v>
      </c>
    </row>
    <row r="115" spans="1:15" ht="13.5" customHeight="1" thickBot="1">
      <c r="A115" s="224"/>
      <c r="B115" s="82"/>
      <c r="C115" s="89">
        <v>5331</v>
      </c>
      <c r="D115" s="30"/>
      <c r="E115" s="35" t="s">
        <v>121</v>
      </c>
      <c r="F115" s="225"/>
      <c r="G115" s="219">
        <v>0</v>
      </c>
      <c r="H115" s="220"/>
      <c r="I115" s="219">
        <v>0</v>
      </c>
      <c r="J115" s="221">
        <v>175</v>
      </c>
      <c r="K115" s="219">
        <f>SUM(I115:J115)</f>
        <v>175</v>
      </c>
      <c r="L115" s="53"/>
      <c r="M115" s="219">
        <f>SUM(K115:L115)</f>
        <v>175</v>
      </c>
      <c r="N115" s="53"/>
      <c r="O115" s="219">
        <f>SUM(M115:N115)</f>
        <v>175</v>
      </c>
    </row>
    <row r="116" spans="1:15" ht="14.25" customHeight="1">
      <c r="A116" s="187"/>
      <c r="B116" s="188"/>
      <c r="C116" s="189"/>
      <c r="D116" s="190"/>
      <c r="E116" s="191" t="s">
        <v>15</v>
      </c>
      <c r="F116" s="192"/>
      <c r="G116" s="193">
        <f>G118</f>
        <v>9500</v>
      </c>
      <c r="H116" s="194"/>
      <c r="I116" s="193">
        <f>I118</f>
        <v>9500</v>
      </c>
      <c r="J116" s="194"/>
      <c r="K116" s="193">
        <f>K118</f>
        <v>5257.3</v>
      </c>
      <c r="L116" s="194"/>
      <c r="M116" s="193">
        <f>M118</f>
        <v>5237.3</v>
      </c>
      <c r="N116" s="194"/>
      <c r="O116" s="195">
        <f>O118</f>
        <v>332.6</v>
      </c>
    </row>
    <row r="117" spans="1:15" ht="14.25" customHeight="1">
      <c r="A117" s="73"/>
      <c r="B117" s="65"/>
      <c r="C117" s="65">
        <v>6901</v>
      </c>
      <c r="D117" s="35"/>
      <c r="E117" s="50"/>
      <c r="F117" s="74"/>
      <c r="G117" s="75">
        <v>9500</v>
      </c>
      <c r="H117" s="53"/>
      <c r="I117" s="75">
        <v>9500</v>
      </c>
      <c r="J117" s="53">
        <v>-4242.7</v>
      </c>
      <c r="K117" s="75">
        <v>5257.3</v>
      </c>
      <c r="L117" s="53">
        <v>-20</v>
      </c>
      <c r="M117" s="75">
        <v>5237.3</v>
      </c>
      <c r="N117" s="53">
        <v>-4904.7</v>
      </c>
      <c r="O117" s="118">
        <v>332.6</v>
      </c>
    </row>
    <row r="118" spans="1:15" ht="14.25" customHeight="1" thickBot="1">
      <c r="A118" s="196"/>
      <c r="B118" s="197"/>
      <c r="C118" s="102">
        <v>6901</v>
      </c>
      <c r="D118" s="198"/>
      <c r="E118" s="199" t="s">
        <v>18</v>
      </c>
      <c r="F118" s="200"/>
      <c r="G118" s="201">
        <f>SUM(G117)</f>
        <v>9500</v>
      </c>
      <c r="H118" s="217"/>
      <c r="I118" s="201">
        <v>9500</v>
      </c>
      <c r="J118" s="217">
        <v>-4242.7</v>
      </c>
      <c r="K118" s="201">
        <v>5257.3</v>
      </c>
      <c r="L118" s="217">
        <v>-20</v>
      </c>
      <c r="M118" s="201">
        <v>5237.3</v>
      </c>
      <c r="N118" s="202">
        <v>-4904.7</v>
      </c>
      <c r="O118" s="203">
        <v>332.6</v>
      </c>
    </row>
    <row r="119" spans="1:15" ht="16.5" thickBot="1">
      <c r="A119" s="95"/>
      <c r="B119" s="96"/>
      <c r="C119" s="96"/>
      <c r="D119" s="97"/>
      <c r="E119" s="98"/>
      <c r="F119" s="100">
        <f>F33+F34+F48</f>
        <v>22851.7</v>
      </c>
      <c r="G119" s="100">
        <f>G118+G114+G107+G106+G97+G88+G84+G78+G63+G61+G60+G45+G44+G43</f>
        <v>79780</v>
      </c>
      <c r="H119" s="166">
        <f>H43+H44+H45+H60+H61+H63+H78+H84+H88+H97+H106+H107+H114+H118</f>
        <v>51577.600000000006</v>
      </c>
      <c r="I119" s="175">
        <f>I43+I44+I45+I60+I61+I63+I78+I84+I88+I97+I106+I107+I114+I118</f>
        <v>131357.59999999998</v>
      </c>
      <c r="J119" s="166">
        <f>J118+J115+J105+J104+J83+J76+J63+J60+J44+J43</f>
        <v>15958.8</v>
      </c>
      <c r="K119" s="175">
        <f>K43+K44+K45+K60+K61+K63+K78+K84+K88+K97+K104+K105+K106+K107+K114+K118+K115+K83+K76</f>
        <v>147316.4</v>
      </c>
      <c r="L119" s="238">
        <f>L97+L61+L60+L88+L43+L78+L118</f>
        <v>0</v>
      </c>
      <c r="M119" s="175">
        <f>M43+M44+M45+M60+M61+M63+M78+M84+M88+M97+M104+M105+M106+M107+M114+M118+M115+M83+M76</f>
        <v>147316.4</v>
      </c>
      <c r="N119" s="238">
        <f>N86+N73+N72+N71+N70+N69+N68+N58+N50+N49+N48+N39+N38+N37+N35+N117</f>
        <v>0</v>
      </c>
      <c r="O119" s="175">
        <f>O43+O44+O45+O60+O61+O63+O78+O84+O88+O97+O104+O105+O106+O107+O114+O118+O115+O83+O76+O77+O75+O62+O74</f>
        <v>147316.40000000002</v>
      </c>
    </row>
    <row r="120" spans="1:15" ht="12.75">
      <c r="A120" s="40"/>
      <c r="B120" s="41"/>
      <c r="C120" s="41"/>
      <c r="D120" s="41"/>
      <c r="E120" s="41"/>
      <c r="F120" s="41"/>
      <c r="G120" s="56"/>
      <c r="H120" s="57"/>
      <c r="I120" s="56"/>
      <c r="J120" s="58"/>
      <c r="K120" s="56"/>
      <c r="L120" s="58"/>
      <c r="M120" s="56"/>
      <c r="N120" s="59"/>
      <c r="O120" s="56"/>
    </row>
    <row r="121" spans="1:15" ht="12.75">
      <c r="A121" s="40"/>
      <c r="B121" s="41"/>
      <c r="C121" s="41"/>
      <c r="D121" s="41"/>
      <c r="E121" s="41"/>
      <c r="F121" s="41"/>
      <c r="G121" s="56"/>
      <c r="H121" s="57"/>
      <c r="I121" s="56"/>
      <c r="J121" s="60"/>
      <c r="K121" s="56"/>
      <c r="L121" s="60"/>
      <c r="M121" s="56"/>
      <c r="N121" s="59"/>
      <c r="O121" s="56"/>
    </row>
    <row r="122" spans="1:15" s="7" customFormat="1" ht="18" customHeight="1" thickBot="1">
      <c r="A122" s="42" t="s">
        <v>8</v>
      </c>
      <c r="B122" s="42"/>
      <c r="C122" s="42"/>
      <c r="D122" s="42"/>
      <c r="E122" s="42"/>
      <c r="F122" s="42"/>
      <c r="G122" s="61"/>
      <c r="H122" s="59"/>
      <c r="I122" s="59"/>
      <c r="J122" s="62"/>
      <c r="K122" s="59"/>
      <c r="L122" s="62"/>
      <c r="M122" s="59"/>
      <c r="N122" s="61"/>
      <c r="O122" s="59"/>
    </row>
    <row r="123" spans="1:15" s="10" customFormat="1" ht="16.5" thickBot="1">
      <c r="A123" s="43" t="s">
        <v>9</v>
      </c>
      <c r="B123" s="39"/>
      <c r="C123" s="39"/>
      <c r="D123" s="141"/>
      <c r="E123" s="44"/>
      <c r="F123" s="45"/>
      <c r="G123" s="9" t="s">
        <v>10</v>
      </c>
      <c r="H123" s="177" t="s">
        <v>27</v>
      </c>
      <c r="I123" s="9" t="s">
        <v>28</v>
      </c>
      <c r="J123" s="12" t="s">
        <v>27</v>
      </c>
      <c r="K123" s="9" t="s">
        <v>28</v>
      </c>
      <c r="L123" s="8"/>
      <c r="M123" s="9" t="s">
        <v>28</v>
      </c>
      <c r="N123" s="8"/>
      <c r="O123" s="9" t="s">
        <v>28</v>
      </c>
    </row>
    <row r="124" spans="1:15" s="10" customFormat="1" ht="15">
      <c r="A124" s="167" t="s">
        <v>19</v>
      </c>
      <c r="B124" s="46"/>
      <c r="C124" s="138">
        <v>6121</v>
      </c>
      <c r="D124" s="142"/>
      <c r="E124" s="47" t="s">
        <v>112</v>
      </c>
      <c r="F124" s="149"/>
      <c r="G124" s="146">
        <f>G106+G60+G43</f>
        <v>53416</v>
      </c>
      <c r="H124" s="178">
        <f>H106+H88+H60+H43</f>
        <v>42207.5</v>
      </c>
      <c r="I124" s="146">
        <f>I106+I88+I60+I43</f>
        <v>95623.5</v>
      </c>
      <c r="J124" s="55">
        <f>J43+J60+J83</f>
        <v>15750</v>
      </c>
      <c r="K124" s="146">
        <f>K106+K88+K60+K43+K83</f>
        <v>111373.5</v>
      </c>
      <c r="L124" s="234">
        <f>L43+L60+L88</f>
        <v>63.80000000000018</v>
      </c>
      <c r="M124" s="146">
        <f>M106+M88+M60+M43+M83</f>
        <v>111437.3</v>
      </c>
      <c r="N124" s="234">
        <f>N35+N48+N71+N86+N50</f>
        <v>1720.5</v>
      </c>
      <c r="O124" s="146">
        <f>O106+O88+O60+O43+O83+O74</f>
        <v>113157.8</v>
      </c>
    </row>
    <row r="125" spans="1:15" s="10" customFormat="1" ht="15">
      <c r="A125" s="167" t="s">
        <v>19</v>
      </c>
      <c r="B125" s="168"/>
      <c r="C125" s="169">
        <v>6122</v>
      </c>
      <c r="D125" s="170"/>
      <c r="E125" s="171" t="s">
        <v>164</v>
      </c>
      <c r="F125" s="172"/>
      <c r="G125" s="173">
        <v>0</v>
      </c>
      <c r="H125" s="180">
        <v>0</v>
      </c>
      <c r="I125" s="173">
        <v>0</v>
      </c>
      <c r="J125" s="52">
        <v>0</v>
      </c>
      <c r="K125" s="173">
        <v>0</v>
      </c>
      <c r="L125" s="236">
        <v>0</v>
      </c>
      <c r="M125" s="173">
        <v>0</v>
      </c>
      <c r="N125" s="236">
        <f>N72</f>
        <v>180</v>
      </c>
      <c r="O125" s="173">
        <f>O75</f>
        <v>180</v>
      </c>
    </row>
    <row r="126" spans="1:15" s="10" customFormat="1" ht="15">
      <c r="A126" s="167" t="s">
        <v>19</v>
      </c>
      <c r="B126" s="49"/>
      <c r="C126" s="139">
        <v>5137</v>
      </c>
      <c r="D126" s="143"/>
      <c r="E126" s="50" t="s">
        <v>113</v>
      </c>
      <c r="F126" s="150"/>
      <c r="G126" s="147">
        <v>0</v>
      </c>
      <c r="H126" s="179">
        <f>H107</f>
        <v>26</v>
      </c>
      <c r="I126" s="147">
        <f>I107</f>
        <v>26</v>
      </c>
      <c r="J126" s="53">
        <v>0</v>
      </c>
      <c r="K126" s="147">
        <f>K107</f>
        <v>26</v>
      </c>
      <c r="L126" s="235">
        <v>0</v>
      </c>
      <c r="M126" s="147">
        <f>M107</f>
        <v>26</v>
      </c>
      <c r="N126" s="235">
        <f>N49+N73</f>
        <v>3100.5</v>
      </c>
      <c r="O126" s="147">
        <f>O107+O77+O62</f>
        <v>3126.5</v>
      </c>
    </row>
    <row r="127" spans="1:15" ht="15">
      <c r="A127" s="167" t="s">
        <v>19</v>
      </c>
      <c r="B127" s="168"/>
      <c r="C127" s="169">
        <v>6351</v>
      </c>
      <c r="D127" s="170"/>
      <c r="E127" s="171" t="s">
        <v>17</v>
      </c>
      <c r="F127" s="172"/>
      <c r="G127" s="173">
        <f>G114</f>
        <v>6009</v>
      </c>
      <c r="H127" s="180">
        <f>H114</f>
        <v>1430.5</v>
      </c>
      <c r="I127" s="173">
        <f>I114</f>
        <v>7439.5</v>
      </c>
      <c r="J127" s="52">
        <f>J103</f>
        <v>16.5</v>
      </c>
      <c r="K127" s="173">
        <f>K114+K104</f>
        <v>7456</v>
      </c>
      <c r="L127" s="236">
        <v>0</v>
      </c>
      <c r="M127" s="173">
        <f>M114+M104</f>
        <v>7456</v>
      </c>
      <c r="N127" s="174"/>
      <c r="O127" s="173">
        <f>O114+O104</f>
        <v>7456</v>
      </c>
    </row>
    <row r="128" spans="1:15" ht="12.75">
      <c r="A128" s="48" t="s">
        <v>19</v>
      </c>
      <c r="B128" s="49"/>
      <c r="C128" s="139">
        <v>6313</v>
      </c>
      <c r="D128" s="143"/>
      <c r="E128" s="50" t="s">
        <v>114</v>
      </c>
      <c r="F128" s="150"/>
      <c r="G128" s="147">
        <f>G97</f>
        <v>10855</v>
      </c>
      <c r="H128" s="179">
        <f>H97+H61+H44</f>
        <v>6381.799999999999</v>
      </c>
      <c r="I128" s="147">
        <f>I97+I61+I44</f>
        <v>17236.8</v>
      </c>
      <c r="J128" s="53">
        <f>J44+J76</f>
        <v>3575</v>
      </c>
      <c r="K128" s="147">
        <f>K97+K61+K44+K76</f>
        <v>20811.8</v>
      </c>
      <c r="L128" s="235">
        <f>L61+L97</f>
        <v>-463.8</v>
      </c>
      <c r="M128" s="147">
        <f>M97+M61+M44+M76</f>
        <v>20348</v>
      </c>
      <c r="N128" s="235">
        <f>N37+N38+N39+N69</f>
        <v>-16.80000000000001</v>
      </c>
      <c r="O128" s="147">
        <f>O97+O61+O44+O76</f>
        <v>20331.199999999997</v>
      </c>
    </row>
    <row r="129" spans="1:15" ht="12.75">
      <c r="A129" s="105" t="s">
        <v>19</v>
      </c>
      <c r="B129" s="49"/>
      <c r="C129" s="139">
        <v>5171</v>
      </c>
      <c r="D129" s="143"/>
      <c r="E129" s="50" t="s">
        <v>116</v>
      </c>
      <c r="F129" s="150"/>
      <c r="G129" s="147">
        <v>0</v>
      </c>
      <c r="H129" s="179">
        <f>H84+H78+H63+H45</f>
        <v>1531.8</v>
      </c>
      <c r="I129" s="147">
        <f>I84+I78+I63+I45</f>
        <v>1531.8</v>
      </c>
      <c r="J129" s="53">
        <f>J63</f>
        <v>500</v>
      </c>
      <c r="K129" s="147">
        <f>K84+K78+K63+K45</f>
        <v>2031.8</v>
      </c>
      <c r="L129" s="235">
        <f>L78</f>
        <v>420</v>
      </c>
      <c r="M129" s="147">
        <f>M84+M78+M63+M45</f>
        <v>2451.8</v>
      </c>
      <c r="N129" s="235">
        <f>N58+N68+N70</f>
        <v>-79.5</v>
      </c>
      <c r="O129" s="147">
        <f>O84+O78+O63+O45</f>
        <v>2372.3</v>
      </c>
    </row>
    <row r="130" spans="1:15" ht="15">
      <c r="A130" s="48" t="s">
        <v>19</v>
      </c>
      <c r="B130" s="49"/>
      <c r="C130" s="139">
        <v>5331</v>
      </c>
      <c r="D130" s="143"/>
      <c r="E130" s="50" t="s">
        <v>122</v>
      </c>
      <c r="F130" s="150"/>
      <c r="G130" s="147">
        <v>0</v>
      </c>
      <c r="H130" s="179">
        <v>0</v>
      </c>
      <c r="I130" s="147">
        <v>0</v>
      </c>
      <c r="J130" s="53">
        <f>J115+J105</f>
        <v>360</v>
      </c>
      <c r="K130" s="147">
        <f>K105+K115</f>
        <v>360</v>
      </c>
      <c r="L130" s="235">
        <v>0</v>
      </c>
      <c r="M130" s="147">
        <f>M105+M115</f>
        <v>360</v>
      </c>
      <c r="N130" s="63"/>
      <c r="O130" s="147">
        <f>O105+O115</f>
        <v>360</v>
      </c>
    </row>
    <row r="131" spans="1:15" ht="13.5" thickBot="1">
      <c r="A131" s="222" t="s">
        <v>19</v>
      </c>
      <c r="B131" s="41"/>
      <c r="C131" s="160">
        <v>6901</v>
      </c>
      <c r="D131" s="161"/>
      <c r="E131" s="162" t="s">
        <v>18</v>
      </c>
      <c r="F131" s="163"/>
      <c r="G131" s="164">
        <f>G118</f>
        <v>9500</v>
      </c>
      <c r="H131" s="181">
        <f>H118</f>
        <v>0</v>
      </c>
      <c r="I131" s="164">
        <f>I118</f>
        <v>9500</v>
      </c>
      <c r="J131" s="104">
        <v>-4242.7</v>
      </c>
      <c r="K131" s="164">
        <f>K118</f>
        <v>5257.3</v>
      </c>
      <c r="L131" s="237">
        <f>L118</f>
        <v>-20</v>
      </c>
      <c r="M131" s="164">
        <f>M118</f>
        <v>5237.3</v>
      </c>
      <c r="N131" s="237">
        <f>N117</f>
        <v>-4904.7</v>
      </c>
      <c r="O131" s="164">
        <f>O118</f>
        <v>332.6</v>
      </c>
    </row>
    <row r="132" spans="1:15" ht="15.75" thickBot="1">
      <c r="A132" s="106"/>
      <c r="B132" s="107"/>
      <c r="C132" s="140"/>
      <c r="D132" s="144"/>
      <c r="E132" s="108" t="s">
        <v>16</v>
      </c>
      <c r="F132" s="140"/>
      <c r="G132" s="148">
        <f aca="true" t="shared" si="0" ref="G132:O132">SUM(G124:G131)</f>
        <v>79780</v>
      </c>
      <c r="H132" s="176">
        <f t="shared" si="0"/>
        <v>51577.600000000006</v>
      </c>
      <c r="I132" s="148">
        <f t="shared" si="0"/>
        <v>131357.6</v>
      </c>
      <c r="J132" s="156">
        <f t="shared" si="0"/>
        <v>15958.8</v>
      </c>
      <c r="K132" s="148">
        <f t="shared" si="0"/>
        <v>147316.39999999997</v>
      </c>
      <c r="L132" s="228">
        <f t="shared" si="0"/>
        <v>1.7053025658242404E-13</v>
      </c>
      <c r="M132" s="148">
        <f t="shared" si="0"/>
        <v>147316.39999999997</v>
      </c>
      <c r="N132" s="228">
        <f>SUM(N124:N131)</f>
        <v>0</v>
      </c>
      <c r="O132" s="148">
        <f t="shared" si="0"/>
        <v>147316.4</v>
      </c>
    </row>
    <row r="133" spans="1:15" ht="12.75">
      <c r="A133" s="17" t="s">
        <v>24</v>
      </c>
      <c r="B133" s="17"/>
      <c r="C133" s="17" t="s">
        <v>25</v>
      </c>
      <c r="D133" s="17"/>
      <c r="E133" s="17"/>
      <c r="F133" s="42" t="s">
        <v>147</v>
      </c>
      <c r="G133" s="64"/>
      <c r="H133" s="64"/>
      <c r="I133" s="64"/>
      <c r="J133" s="64"/>
      <c r="K133" s="64"/>
      <c r="L133" s="59"/>
      <c r="M133" s="59"/>
      <c r="N133" s="64"/>
      <c r="O133" s="64"/>
    </row>
    <row r="134" spans="1:15" ht="12.75">
      <c r="A134" s="17"/>
      <c r="B134" s="17"/>
      <c r="C134" s="17"/>
      <c r="D134" s="17"/>
      <c r="E134" s="17"/>
      <c r="F134" s="17"/>
      <c r="G134" s="64"/>
      <c r="H134" s="64"/>
      <c r="I134" s="64"/>
      <c r="J134" s="64"/>
      <c r="K134" s="64"/>
      <c r="L134" s="119"/>
      <c r="M134" s="64"/>
      <c r="N134" s="64"/>
      <c r="O134" s="64"/>
    </row>
    <row r="135" spans="1:15" ht="12.75">
      <c r="A135" s="101"/>
      <c r="B135" s="101"/>
      <c r="C135" s="101"/>
      <c r="D135" s="101"/>
      <c r="E135" s="101"/>
      <c r="F135" s="17"/>
      <c r="G135" s="64"/>
      <c r="H135" s="64"/>
      <c r="I135" s="64"/>
      <c r="J135" s="64"/>
      <c r="K135" s="64"/>
      <c r="L135" s="119"/>
      <c r="M135" s="64"/>
      <c r="N135" s="64"/>
      <c r="O135" s="64"/>
    </row>
    <row r="136" spans="1:15" ht="12.75">
      <c r="A136" s="17"/>
      <c r="B136" s="17"/>
      <c r="C136" s="17"/>
      <c r="D136" s="17"/>
      <c r="E136" s="17"/>
      <c r="F136" s="17"/>
      <c r="G136" s="119"/>
      <c r="H136" s="64"/>
      <c r="I136" s="64"/>
      <c r="J136" s="64"/>
      <c r="K136" s="64"/>
      <c r="L136" s="64"/>
      <c r="M136" s="64"/>
      <c r="N136" s="64"/>
      <c r="O136" s="64"/>
    </row>
    <row r="137" spans="1:15" ht="12.75">
      <c r="A137" s="17"/>
      <c r="B137" s="17"/>
      <c r="C137" s="17"/>
      <c r="D137" s="17"/>
      <c r="E137" s="17"/>
      <c r="F137" s="17"/>
      <c r="G137" s="64"/>
      <c r="H137" s="64"/>
      <c r="I137" s="64"/>
      <c r="J137" s="64"/>
      <c r="K137" s="64"/>
      <c r="L137" s="64"/>
      <c r="M137" s="64"/>
      <c r="N137" s="64"/>
      <c r="O137" s="64"/>
    </row>
    <row r="138" spans="1:15" ht="12.75">
      <c r="A138" s="17"/>
      <c r="B138" s="17"/>
      <c r="C138" s="17"/>
      <c r="D138" s="17"/>
      <c r="E138" s="17"/>
      <c r="F138" s="17"/>
      <c r="G138" s="64"/>
      <c r="H138" s="64"/>
      <c r="I138" s="64"/>
      <c r="J138" s="64"/>
      <c r="K138" s="64"/>
      <c r="L138" s="64"/>
      <c r="M138" s="64"/>
      <c r="N138" s="64"/>
      <c r="O138" s="64"/>
    </row>
    <row r="139" spans="1:15" ht="12.75">
      <c r="A139" s="17"/>
      <c r="B139" s="17"/>
      <c r="C139" s="17"/>
      <c r="D139" s="17"/>
      <c r="E139" s="17"/>
      <c r="F139" s="17"/>
      <c r="G139" s="64"/>
      <c r="H139" s="64"/>
      <c r="I139" s="119"/>
      <c r="J139" s="64"/>
      <c r="K139" s="64"/>
      <c r="L139" s="64"/>
      <c r="M139" s="64"/>
      <c r="N139" s="64"/>
      <c r="O139" s="64"/>
    </row>
    <row r="140" spans="1:15" ht="12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</row>
    <row r="141" spans="1:15" ht="12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1:15" ht="12.75">
      <c r="A142" s="17"/>
      <c r="B142" s="17"/>
      <c r="C142" s="17"/>
      <c r="D142" s="17"/>
      <c r="E142" s="17"/>
      <c r="F142" s="17"/>
      <c r="G142" s="20"/>
      <c r="H142" s="17"/>
      <c r="I142" s="17"/>
      <c r="J142" s="17"/>
      <c r="K142" s="17"/>
      <c r="L142" s="17"/>
      <c r="M142" s="17"/>
      <c r="N142" s="17"/>
      <c r="O142" s="17"/>
    </row>
    <row r="143" spans="1:15" ht="12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1:15" ht="12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1:15" ht="12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1:15" ht="12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1:15" ht="12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1:15" ht="12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2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</sheetData>
  <sheetProtection/>
  <mergeCells count="2">
    <mergeCell ref="L30:O30"/>
    <mergeCell ref="H30:K30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Footer>&amp;R&amp;P z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569</cp:lastModifiedBy>
  <cp:lastPrinted>2011-04-01T08:36:43Z</cp:lastPrinted>
  <dcterms:created xsi:type="dcterms:W3CDTF">2007-01-11T11:12:55Z</dcterms:created>
  <dcterms:modified xsi:type="dcterms:W3CDTF">2011-05-23T10:49:26Z</dcterms:modified>
  <cp:category/>
  <cp:version/>
  <cp:contentType/>
  <cp:contentStatus/>
</cp:coreProperties>
</file>